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<sst xmlns="http://schemas.openxmlformats.org/spreadsheetml/2006/main" count="397" uniqueCount="344">
  <si>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</si>
  <si>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</si>
  <si>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</si>
  <si>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</si>
  <si>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</si>
  <si>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</si>
  <si>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</si>
  <si>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</si>
  <si>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</si>
  <si>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</si>
  <si>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</si>
  <si>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</si>
  <si>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</si>
  <si>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</si>
  <si>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</si>
  <si>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</si>
  <si>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</si>
  <si>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</si>
  <si>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</si>
  <si>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</si>
  <si>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</si>
  <si>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</si>
  <si>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</si>
  <si>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</si>
  <si>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</si>
  <si>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</si>
  <si>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</si>
  <si>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</si>
  <si>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</si>
  <si>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</si>
  <si>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</si>
  <si>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</si>
  <si>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</si>
  <si>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</si>
  <si>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</si>
  <si>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</si>
  <si>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</si>
  <si>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</si>
  <si>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</si>
  <si>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</si>
  <si>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</si>
  <si>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</si>
  <si>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</si>
  <si>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</si>
  <si>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</si>
  <si>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</si>
  <si>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</si>
  <si>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</si>
  <si>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</si>
  <si>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</si>
  <si>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</si>
  <si>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</si>
  <si>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</si>
  <si>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</si>
  <si>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</si>
  <si>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</si>
  <si>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</si>
  <si>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</si>
  <si>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</si>
  <si>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</si>
  <si>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</si>
  <si>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</si>
  <si>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</si>
  <si>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</si>
  <si>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</si>
  <si>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</si>
  <si>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</si>
  <si>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</si>
  <si>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</si>
  <si>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</si>
  <si>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</si>
  <si>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</si>
  <si>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</si>
  <si>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</si>
  <si>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</si>
  <si>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</si>
  <si>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</si>
  <si>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</si>
  <si>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</si>
  <si>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</si>
  <si>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</si>
  <si>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</si>
  <si>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</si>
  <si>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</si>
  <si>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</si>
  <si>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</si>
  <si>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</si>
  <si>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</si>
  <si>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</si>
  <si>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</si>
  <si>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</si>
  <si>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</si>
  <si>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</si>
  <si>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</si>
  <si>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</si>
  <si>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</si>
  <si>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</si>
  <si>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</si>
  <si>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</si>
  <si>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</si>
  <si>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</si>
  <si>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</si>
  <si>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</si>
  <si>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</si>
  <si>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</si>
  <si>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</si>
  <si>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</si>
  <si>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</si>
  <si>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</si>
  <si>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</si>
  <si>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</si>
  <si>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</si>
  <si>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</si>
  <si>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</si>
  <si>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</si>
  <si>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</si>
  <si>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</si>
  <si>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</si>
  <si>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</si>
  <si>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</si>
  <si>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</si>
  <si>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</si>
  <si>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</si>
  <si>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</si>
  <si>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</si>
  <si>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</si>
  <si>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</si>
  <si>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</si>
  <si>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</si>
  <si>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</si>
  <si>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</si>
  <si>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</si>
  <si>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</si>
  <si>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</si>
  <si>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</si>
  <si>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</si>
  <si>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</si>
  <si>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</si>
  <si>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</si>
  <si>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</si>
  <si>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</si>
  <si>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</si>
  <si>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</si>
  <si>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</si>
  <si>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</si>
  <si>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</si>
  <si>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</si>
  <si>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</si>
  <si>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</si>
  <si>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</si>
  <si>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</si>
  <si>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</si>
  <si>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</si>
  <si>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</si>
  <si>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</si>
  <si>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</si>
  <si>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</si>
  <si>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</si>
  <si>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</si>
  <si>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</si>
  <si>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</si>
  <si>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</si>
  <si>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</si>
  <si>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</si>
  <si>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</si>
  <si>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</si>
  <si>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</si>
  <si>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</si>
  <si>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</si>
  <si>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</si>
  <si>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</si>
  <si>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</si>
  <si>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</si>
  <si>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</si>
  <si>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</si>
  <si>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</si>
  <si>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</si>
  <si>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</si>
  <si>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</si>
  <si>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</si>
  <si>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</si>
  <si>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</si>
  <si>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</si>
  <si>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</si>
  <si>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</si>
  <si>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</si>
  <si>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</si>
  <si>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</si>
  <si>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</si>
  <si>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</si>
  <si>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</si>
  <si>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</si>
  <si>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</si>
  <si>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</si>
  <si>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</si>
  <si>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</si>
  <si>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</si>
  <si>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</si>
  <si>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</si>
  <si>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</si>
  <si>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</si>
  <si>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</si>
  <si>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</si>
  <si>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</si>
  <si>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</si>
  <si>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</si>
  <si>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</si>
  <si>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</si>
  <si>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</si>
  <si>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</si>
  <si>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</si>
  <si>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</si>
  <si>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</si>
  <si>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</si>
  <si>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</si>
  <si>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</si>
  <si>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</si>
  <si>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</si>
  <si>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</si>
  <si>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</si>
  <si>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</si>
  <si>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</si>
  <si>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</si>
  <si>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</si>
  <si>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</si>
  <si>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</si>
  <si>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</si>
  <si>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</si>
  <si>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</si>
  <si>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</si>
  <si>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</si>
  <si>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</si>
  <si>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</si>
  <si>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</si>
  <si>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</si>
  <si>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</si>
  <si>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</si>
  <si>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</si>
  <si>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</si>
  <si>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</si>
  <si>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</si>
  <si>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</si>
  <si>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</si>
  <si>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</si>
  <si>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</si>
  <si>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</si>
  <si>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</si>
  <si>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</si>
  <si>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</si>
  <si>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</si>
  <si>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</si>
  <si>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</si>
  <si>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</si>
  <si>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</si>
  <si>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</si>
  <si>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</si>
  <si>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</si>
  <si>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</si>
  <si>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</si>
  <si>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</si>
  <si>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</si>
  <si>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</si>
  <si>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</si>
  <si>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</si>
  <si>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</si>
  <si>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</si>
  <si>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</si>
  <si>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</si>
  <si>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</si>
  <si>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</si>
  <si>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</si>
  <si>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</si>
  <si>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</si>
  <si>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</si>
  <si>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</si>
  <si>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</si>
  <si>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</si>
  <si>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</si>
  <si>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</si>
  <si>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</si>
  <si>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</si>
  <si>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</si>
  <si>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</si>
  <si>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</si>
  <si>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</si>
  <si>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</si>
  <si>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</si>
  <si>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</si>
  <si>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</si>
  <si>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</si>
  <si>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</si>
  <si>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</si>
  <si>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</si>
  <si>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</si>
  <si>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</si>
  <si>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</si>
  <si>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</si>
  <si>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</si>
  <si>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</si>
  <si>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</si>
  <si>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</si>
  <si>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</si>
  <si>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</si>
  <si>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</si>
  <si>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</si>
  <si>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</si>
  <si>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</si>
  <si>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</si>
  <si>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</si>
  <si>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</si>
  <si>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</si>
  <si>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</si>
  <si>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</si>
  <si>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</si>
  <si>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</si>
  <si>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</si>
  <si>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</si>
  <si>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</si>
  <si>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</si>
  <si>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</si>
  <si>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</si>
  <si>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</si>
  <si>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</si>
  <si>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</si>
  <si>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</si>
  <si>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</si>
  <si>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</si>
  <si>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</si>
  <si>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NE</t>
  </si>
  <si>
    <t>Kalagac Sandra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</si>
  <si>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</si>
  <si>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</si>
  <si>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</si>
  <si>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</si>
  <si>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</si>
  <si>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01.01.2018.</t>
  </si>
  <si>
    <t>uprava@arenahospitalitygroup.com</t>
  </si>
  <si>
    <t>www.arenahospitalitygroup.com</t>
  </si>
  <si>
    <t>skalagac@arenahospitalitygroup.com</t>
  </si>
  <si>
    <t>Obveznik: Arena Hospitality Group d.d._______________________________</t>
  </si>
  <si>
    <t>30.06.2018.</t>
  </si>
  <si>
    <t>stanje na dan 30.06.2018.</t>
  </si>
  <si>
    <t>u razdoblju 01.01.2018. do 30.06.2018.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</si>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</sst>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246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247</v>
      </c>
      <c r="B2" s="136"/>
      <c r="C2" s="136"/>
      <c r="D2" s="137"/>
      <c r="E2" s="120" t="s">
        <v>335</v>
      </c>
      <c r="F2" s="12"/>
      <c r="G2" s="13" t="s">
        <v>248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8" t="s">
        <v>314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249</v>
      </c>
      <c r="B6" s="142"/>
      <c r="C6" s="133" t="s">
        <v>320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250</v>
      </c>
      <c r="B8" s="144"/>
      <c r="C8" s="133" t="s">
        <v>321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251</v>
      </c>
      <c r="B10" s="131"/>
      <c r="C10" s="133" t="s">
        <v>322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252</v>
      </c>
      <c r="B12" s="142"/>
      <c r="C12" s="145" t="s">
        <v>323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253</v>
      </c>
      <c r="B14" s="142"/>
      <c r="C14" s="148">
        <v>52100</v>
      </c>
      <c r="D14" s="149"/>
      <c r="E14" s="16"/>
      <c r="F14" s="145" t="s">
        <v>324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254</v>
      </c>
      <c r="B16" s="142"/>
      <c r="C16" s="145" t="s">
        <v>325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255</v>
      </c>
      <c r="B18" s="142"/>
      <c r="C18" s="150" t="s">
        <v>336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256</v>
      </c>
      <c r="B20" s="142"/>
      <c r="C20" s="150" t="s">
        <v>337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257</v>
      </c>
      <c r="B22" s="142"/>
      <c r="C22" s="121">
        <v>359</v>
      </c>
      <c r="D22" s="145" t="s">
        <v>324</v>
      </c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258</v>
      </c>
      <c r="B24" s="142"/>
      <c r="C24" s="121">
        <v>18</v>
      </c>
      <c r="D24" s="145" t="s">
        <v>326</v>
      </c>
      <c r="E24" s="153"/>
      <c r="F24" s="153"/>
      <c r="G24" s="154"/>
      <c r="H24" s="51" t="s">
        <v>259</v>
      </c>
      <c r="I24" s="122">
        <v>1081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1" t="s">
        <v>260</v>
      </c>
      <c r="B26" s="142"/>
      <c r="C26" s="123" t="s">
        <v>328</v>
      </c>
      <c r="D26" s="25"/>
      <c r="E26" s="33"/>
      <c r="F26" s="24"/>
      <c r="G26" s="156" t="s">
        <v>261</v>
      </c>
      <c r="H26" s="142"/>
      <c r="I26" s="124" t="s">
        <v>327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262</v>
      </c>
      <c r="B28" s="158"/>
      <c r="C28" s="159"/>
      <c r="D28" s="159"/>
      <c r="E28" s="160" t="s">
        <v>263</v>
      </c>
      <c r="F28" s="161"/>
      <c r="G28" s="161"/>
      <c r="H28" s="162" t="s">
        <v>264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265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30" t="s">
        <v>266</v>
      </c>
      <c r="B46" s="174"/>
      <c r="C46" s="145" t="s">
        <v>329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268</v>
      </c>
      <c r="B48" s="174"/>
      <c r="C48" s="175" t="s">
        <v>330</v>
      </c>
      <c r="D48" s="176"/>
      <c r="E48" s="177"/>
      <c r="F48" s="16"/>
      <c r="G48" s="51" t="s">
        <v>269</v>
      </c>
      <c r="H48" s="175" t="s">
        <v>331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255</v>
      </c>
      <c r="B50" s="174"/>
      <c r="C50" s="186" t="s">
        <v>338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270</v>
      </c>
      <c r="B52" s="142"/>
      <c r="C52" s="175" t="s">
        <v>332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 ht="12.75">
      <c r="A53" s="108"/>
      <c r="B53" s="20"/>
      <c r="C53" s="180" t="s">
        <v>271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272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304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305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306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307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81" t="s">
        <v>275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1">
      <selection activeCell="K107" sqref="K107"/>
    </sheetView>
  </sheetViews>
  <sheetFormatPr defaultColWidth="9.140625" defaultRowHeight="12.75"/>
  <cols>
    <col min="1" max="6" width="9.140625" style="52" customWidth="1"/>
    <col min="7" max="7" width="9.7109375" style="52" customWidth="1"/>
    <col min="8" max="8" width="9.00390625" style="52" customWidth="1"/>
    <col min="9" max="9" width="9.140625" style="52" customWidth="1"/>
    <col min="10" max="10" width="11.140625" style="52" bestFit="1" customWidth="1"/>
    <col min="11" max="11" width="13.57421875" style="52" customWidth="1"/>
    <col min="12" max="16384" width="9.140625" style="52" customWidth="1"/>
  </cols>
  <sheetData>
    <row r="1" spans="1:11" ht="12.75" customHeight="1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57</v>
      </c>
      <c r="B4" s="235"/>
      <c r="C4" s="235"/>
      <c r="D4" s="235"/>
      <c r="E4" s="235"/>
      <c r="F4" s="235"/>
      <c r="G4" s="235"/>
      <c r="H4" s="236"/>
      <c r="I4" s="58" t="s">
        <v>276</v>
      </c>
      <c r="J4" s="59" t="s">
        <v>316</v>
      </c>
      <c r="K4" s="60" t="s">
        <v>317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58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11</v>
      </c>
      <c r="B8" s="209"/>
      <c r="C8" s="209"/>
      <c r="D8" s="209"/>
      <c r="E8" s="209"/>
      <c r="F8" s="209"/>
      <c r="G8" s="209"/>
      <c r="H8" s="210"/>
      <c r="I8" s="1">
        <v>2</v>
      </c>
      <c r="J8" s="128">
        <f>J9+J16+J26+J35+J39</f>
        <v>1753726899</v>
      </c>
      <c r="K8" s="128">
        <f>K9+K16+K26+K35+K39</f>
        <v>1822577823</v>
      </c>
    </row>
    <row r="9" spans="1:11" ht="12.75">
      <c r="A9" s="205" t="s">
        <v>203</v>
      </c>
      <c r="B9" s="206"/>
      <c r="C9" s="206"/>
      <c r="D9" s="206"/>
      <c r="E9" s="206"/>
      <c r="F9" s="206"/>
      <c r="G9" s="206"/>
      <c r="H9" s="207"/>
      <c r="I9" s="1">
        <v>3</v>
      </c>
      <c r="J9" s="128">
        <f>SUM(J10:J15)</f>
        <v>1335177</v>
      </c>
      <c r="K9" s="128">
        <f>SUM(K10:K15)</f>
        <v>1291993</v>
      </c>
    </row>
    <row r="10" spans="1:11" ht="12.75">
      <c r="A10" s="205" t="s">
        <v>110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12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777408</v>
      </c>
      <c r="K11" s="7">
        <v>734224</v>
      </c>
    </row>
    <row r="12" spans="1:11" ht="12.75">
      <c r="A12" s="205" t="s">
        <v>111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206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207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557769</v>
      </c>
      <c r="K14" s="7">
        <v>557769</v>
      </c>
    </row>
    <row r="15" spans="1:11" ht="12.75">
      <c r="A15" s="205" t="s">
        <v>208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204</v>
      </c>
      <c r="B16" s="206"/>
      <c r="C16" s="206"/>
      <c r="D16" s="206"/>
      <c r="E16" s="206"/>
      <c r="F16" s="206"/>
      <c r="G16" s="206"/>
      <c r="H16" s="207"/>
      <c r="I16" s="1">
        <v>10</v>
      </c>
      <c r="J16" s="128">
        <f>SUM(J17:J25)</f>
        <v>1128757937</v>
      </c>
      <c r="K16" s="128">
        <f>SUM(K17:K25)</f>
        <v>1192606023</v>
      </c>
    </row>
    <row r="17" spans="1:11" ht="12.75">
      <c r="A17" s="205" t="s">
        <v>209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216589130</v>
      </c>
      <c r="K17" s="7">
        <v>216561697</v>
      </c>
    </row>
    <row r="18" spans="1:11" ht="12.75">
      <c r="A18" s="205" t="s">
        <v>245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815976463</v>
      </c>
      <c r="K18" s="7">
        <v>850626732</v>
      </c>
    </row>
    <row r="19" spans="1:11" ht="12.75">
      <c r="A19" s="205" t="s">
        <v>210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63044031</v>
      </c>
      <c r="K19" s="7">
        <v>75574824</v>
      </c>
    </row>
    <row r="20" spans="1:11" ht="12.75">
      <c r="A20" s="205" t="s">
        <v>25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2416232</v>
      </c>
      <c r="K20" s="7">
        <v>5939559</v>
      </c>
    </row>
    <row r="21" spans="1:11" ht="12.75">
      <c r="A21" s="205" t="s">
        <v>26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70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819282</v>
      </c>
      <c r="K22" s="7">
        <v>5464512</v>
      </c>
    </row>
    <row r="23" spans="1:11" ht="12.75">
      <c r="A23" s="205" t="s">
        <v>71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21225441</v>
      </c>
      <c r="K23" s="7">
        <v>28918822</v>
      </c>
    </row>
    <row r="24" spans="1:11" ht="12.75">
      <c r="A24" s="205" t="s">
        <v>72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8687358</v>
      </c>
      <c r="K24" s="7">
        <v>9519877</v>
      </c>
    </row>
    <row r="25" spans="1:11" ht="12.75">
      <c r="A25" s="205" t="s">
        <v>73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188</v>
      </c>
      <c r="B26" s="206"/>
      <c r="C26" s="206"/>
      <c r="D26" s="206"/>
      <c r="E26" s="206"/>
      <c r="F26" s="206"/>
      <c r="G26" s="206"/>
      <c r="H26" s="207"/>
      <c r="I26" s="1">
        <v>20</v>
      </c>
      <c r="J26" s="128">
        <f>SUM(J27:J34)</f>
        <v>597063801</v>
      </c>
      <c r="K26" s="128">
        <f>SUM(K27:K34)</f>
        <v>596156446</v>
      </c>
    </row>
    <row r="27" spans="1:11" ht="12.75">
      <c r="A27" s="205" t="s">
        <v>74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528348609</v>
      </c>
      <c r="K27" s="7">
        <v>528552622</v>
      </c>
    </row>
    <row r="28" spans="1:11" ht="12.75">
      <c r="A28" s="205" t="s">
        <v>75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68347402</v>
      </c>
      <c r="K28" s="7">
        <v>67127834</v>
      </c>
    </row>
    <row r="29" spans="1:11" ht="12.75">
      <c r="A29" s="205" t="s">
        <v>76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81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82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83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367790</v>
      </c>
      <c r="K32" s="7">
        <v>475990</v>
      </c>
    </row>
    <row r="33" spans="1:11" ht="12.75">
      <c r="A33" s="205" t="s">
        <v>77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181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182</v>
      </c>
      <c r="B35" s="206"/>
      <c r="C35" s="206"/>
      <c r="D35" s="206"/>
      <c r="E35" s="206"/>
      <c r="F35" s="206"/>
      <c r="G35" s="206"/>
      <c r="H35" s="207"/>
      <c r="I35" s="1">
        <v>29</v>
      </c>
      <c r="J35" s="128">
        <f>SUM(J36:J38)</f>
        <v>0</v>
      </c>
      <c r="K35" s="128">
        <f>SUM(K36:K38)</f>
        <v>0</v>
      </c>
    </row>
    <row r="36" spans="1:11" ht="12.75">
      <c r="A36" s="205" t="s">
        <v>78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79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80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183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26569984</v>
      </c>
      <c r="K39" s="7">
        <v>32523361</v>
      </c>
    </row>
    <row r="40" spans="1:11" ht="12.75">
      <c r="A40" s="208" t="s">
        <v>238</v>
      </c>
      <c r="B40" s="209"/>
      <c r="C40" s="209"/>
      <c r="D40" s="209"/>
      <c r="E40" s="209"/>
      <c r="F40" s="209"/>
      <c r="G40" s="209"/>
      <c r="H40" s="210"/>
      <c r="I40" s="1">
        <v>34</v>
      </c>
      <c r="J40" s="128">
        <f>J41+J49+J56+J64</f>
        <v>729812330</v>
      </c>
      <c r="K40" s="128">
        <f>K41+K49+K56+K64</f>
        <v>695616495</v>
      </c>
    </row>
    <row r="41" spans="1:11" ht="12.75">
      <c r="A41" s="205" t="s">
        <v>98</v>
      </c>
      <c r="B41" s="206"/>
      <c r="C41" s="206"/>
      <c r="D41" s="206"/>
      <c r="E41" s="206"/>
      <c r="F41" s="206"/>
      <c r="G41" s="206"/>
      <c r="H41" s="207"/>
      <c r="I41" s="1">
        <v>35</v>
      </c>
      <c r="J41" s="128">
        <f>SUM(J42:J48)</f>
        <v>1923794</v>
      </c>
      <c r="K41" s="128">
        <f>SUM(K42:K48)</f>
        <v>4278810</v>
      </c>
    </row>
    <row r="42" spans="1:11" ht="12.75">
      <c r="A42" s="205" t="s">
        <v>115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1420375</v>
      </c>
      <c r="K42" s="7">
        <v>3822775</v>
      </c>
    </row>
    <row r="43" spans="1:11" ht="12.75">
      <c r="A43" s="205" t="s">
        <v>116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84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85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2216</v>
      </c>
      <c r="K45" s="7">
        <v>67933</v>
      </c>
    </row>
    <row r="46" spans="1:11" ht="12.75">
      <c r="A46" s="205" t="s">
        <v>86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501203</v>
      </c>
      <c r="K46" s="7">
        <v>388102</v>
      </c>
    </row>
    <row r="47" spans="1:11" ht="12.75">
      <c r="A47" s="205" t="s">
        <v>87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88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99</v>
      </c>
      <c r="B49" s="206"/>
      <c r="C49" s="206"/>
      <c r="D49" s="206"/>
      <c r="E49" s="206"/>
      <c r="F49" s="206"/>
      <c r="G49" s="206"/>
      <c r="H49" s="207"/>
      <c r="I49" s="1">
        <v>43</v>
      </c>
      <c r="J49" s="128">
        <f>SUM(J50:J55)</f>
        <v>11259312</v>
      </c>
      <c r="K49" s="128">
        <f>SUM(K50:K55)</f>
        <v>65716826</v>
      </c>
    </row>
    <row r="50" spans="1:11" ht="12.75">
      <c r="A50" s="205" t="s">
        <v>198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4877175</v>
      </c>
      <c r="K50" s="7">
        <v>2755129</v>
      </c>
    </row>
    <row r="51" spans="1:11" ht="12.75">
      <c r="A51" s="205" t="s">
        <v>199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1787176</v>
      </c>
      <c r="K51" s="7">
        <v>58861175</v>
      </c>
    </row>
    <row r="52" spans="1:11" ht="12.75">
      <c r="A52" s="205" t="s">
        <v>200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201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167785</v>
      </c>
      <c r="K53" s="7">
        <v>86985</v>
      </c>
    </row>
    <row r="54" spans="1:11" ht="12.75">
      <c r="A54" s="205" t="s">
        <v>8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913701</v>
      </c>
      <c r="K54" s="7">
        <v>2954608</v>
      </c>
    </row>
    <row r="55" spans="1:11" ht="12.75">
      <c r="A55" s="205" t="s">
        <v>9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3513475</v>
      </c>
      <c r="K55" s="7">
        <v>1058929</v>
      </c>
    </row>
    <row r="56" spans="1:11" ht="12.75">
      <c r="A56" s="205" t="s">
        <v>100</v>
      </c>
      <c r="B56" s="206"/>
      <c r="C56" s="206"/>
      <c r="D56" s="206"/>
      <c r="E56" s="206"/>
      <c r="F56" s="206"/>
      <c r="G56" s="206"/>
      <c r="H56" s="207"/>
      <c r="I56" s="1">
        <v>50</v>
      </c>
      <c r="J56" s="128">
        <f>SUM(J57:J63)</f>
        <v>218317</v>
      </c>
      <c r="K56" s="128">
        <f>SUM(K57:K63)</f>
        <v>2627442</v>
      </c>
    </row>
    <row r="57" spans="1:11" ht="12.75">
      <c r="A57" s="205" t="s">
        <v>74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75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>
        <v>2422097</v>
      </c>
    </row>
    <row r="59" spans="1:11" ht="12.75">
      <c r="A59" s="205" t="s">
        <v>240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81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82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205345</v>
      </c>
      <c r="K61" s="7">
        <v>205345</v>
      </c>
    </row>
    <row r="62" spans="1:11" ht="12.75">
      <c r="A62" s="205" t="s">
        <v>83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12972</v>
      </c>
      <c r="K62" s="7"/>
    </row>
    <row r="63" spans="1:11" ht="12.75">
      <c r="A63" s="205" t="s">
        <v>44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205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716410907</v>
      </c>
      <c r="K64" s="7">
        <v>622993417</v>
      </c>
    </row>
    <row r="65" spans="1:11" ht="12.75">
      <c r="A65" s="208" t="s">
        <v>54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239</v>
      </c>
      <c r="B66" s="209"/>
      <c r="C66" s="209"/>
      <c r="D66" s="209"/>
      <c r="E66" s="209"/>
      <c r="F66" s="209"/>
      <c r="G66" s="209"/>
      <c r="H66" s="210"/>
      <c r="I66" s="1">
        <v>60</v>
      </c>
      <c r="J66" s="128">
        <f>J7+J8+J40+J65</f>
        <v>2483539229</v>
      </c>
      <c r="K66" s="128">
        <f>K7+K8+K40+K65</f>
        <v>2518194318</v>
      </c>
    </row>
    <row r="67" spans="1:11" ht="12.75">
      <c r="A67" s="220" t="s">
        <v>89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197" t="s">
        <v>56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189</v>
      </c>
      <c r="B69" s="202"/>
      <c r="C69" s="202"/>
      <c r="D69" s="202"/>
      <c r="E69" s="202"/>
      <c r="F69" s="202"/>
      <c r="G69" s="202"/>
      <c r="H69" s="219"/>
      <c r="I69" s="3">
        <v>62</v>
      </c>
      <c r="J69" s="129">
        <f>J70+J71+J72+J78+J79+J82+J85</f>
        <v>1885026366</v>
      </c>
      <c r="K69" s="129">
        <f>K70+K71+K72+K78+K79+K82+K85</f>
        <v>1857416721</v>
      </c>
    </row>
    <row r="70" spans="1:11" ht="12.75">
      <c r="A70" s="205" t="s">
        <v>139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102574420</v>
      </c>
      <c r="K70" s="7">
        <v>102574420</v>
      </c>
    </row>
    <row r="71" spans="1:11" ht="12.75">
      <c r="A71" s="205" t="s">
        <v>140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1142738633</v>
      </c>
      <c r="K71" s="7">
        <v>1142742013</v>
      </c>
    </row>
    <row r="72" spans="1:11" ht="12.75">
      <c r="A72" s="205" t="s">
        <v>141</v>
      </c>
      <c r="B72" s="206"/>
      <c r="C72" s="206"/>
      <c r="D72" s="206"/>
      <c r="E72" s="206"/>
      <c r="F72" s="206"/>
      <c r="G72" s="206"/>
      <c r="H72" s="207"/>
      <c r="I72" s="1">
        <v>65</v>
      </c>
      <c r="J72" s="128">
        <f>J73+J74-J75+J76+J77</f>
        <v>570777947</v>
      </c>
      <c r="K72" s="128">
        <f>K73+K74-K75+K76+K77</f>
        <v>573663108</v>
      </c>
    </row>
    <row r="73" spans="1:11" ht="12.75">
      <c r="A73" s="205" t="s">
        <v>142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2182500</v>
      </c>
      <c r="K73" s="7">
        <v>5128721</v>
      </c>
    </row>
    <row r="74" spans="1:11" ht="12.75">
      <c r="A74" s="205" t="s">
        <v>143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3380</v>
      </c>
      <c r="K74" s="7">
        <v>3380</v>
      </c>
    </row>
    <row r="75" spans="1:11" ht="12.75">
      <c r="A75" s="205" t="s">
        <v>131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3380</v>
      </c>
      <c r="K75" s="7">
        <v>3380</v>
      </c>
    </row>
    <row r="76" spans="1:11" ht="12.75">
      <c r="A76" s="205" t="s">
        <v>132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133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568595447</v>
      </c>
      <c r="K77" s="7">
        <v>568534387</v>
      </c>
    </row>
    <row r="78" spans="1:11" ht="12.75">
      <c r="A78" s="205" t="s">
        <v>134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111690</v>
      </c>
      <c r="K78" s="7">
        <v>111690</v>
      </c>
    </row>
    <row r="79" spans="1:11" ht="12.75">
      <c r="A79" s="205" t="s">
        <v>236</v>
      </c>
      <c r="B79" s="206"/>
      <c r="C79" s="206"/>
      <c r="D79" s="206"/>
      <c r="E79" s="206"/>
      <c r="F79" s="206"/>
      <c r="G79" s="206"/>
      <c r="H79" s="207"/>
      <c r="I79" s="1">
        <v>72</v>
      </c>
      <c r="J79" s="128">
        <f>J80-J81</f>
        <v>0</v>
      </c>
      <c r="K79" s="128">
        <f>K80-K81</f>
        <v>65877455</v>
      </c>
    </row>
    <row r="80" spans="1:11" ht="12.75">
      <c r="A80" s="216" t="s">
        <v>167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>
        <v>65877455</v>
      </c>
    </row>
    <row r="81" spans="1:11" ht="12.75">
      <c r="A81" s="216" t="s">
        <v>168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237</v>
      </c>
      <c r="B82" s="206"/>
      <c r="C82" s="206"/>
      <c r="D82" s="206"/>
      <c r="E82" s="206"/>
      <c r="F82" s="206"/>
      <c r="G82" s="206"/>
      <c r="H82" s="207"/>
      <c r="I82" s="1">
        <v>75</v>
      </c>
      <c r="J82" s="128">
        <f>J83-J84</f>
        <v>68823676</v>
      </c>
      <c r="K82" s="128">
        <f>K83-K84</f>
        <v>-27551965</v>
      </c>
    </row>
    <row r="83" spans="1:11" ht="12.75">
      <c r="A83" s="216" t="s">
        <v>169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68823676</v>
      </c>
      <c r="K83" s="7"/>
    </row>
    <row r="84" spans="1:11" ht="12.75">
      <c r="A84" s="216" t="s">
        <v>170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27551965</v>
      </c>
    </row>
    <row r="85" spans="1:11" ht="12.75">
      <c r="A85" s="205" t="s">
        <v>171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17</v>
      </c>
      <c r="B86" s="209"/>
      <c r="C86" s="209"/>
      <c r="D86" s="209"/>
      <c r="E86" s="209"/>
      <c r="F86" s="209"/>
      <c r="G86" s="209"/>
      <c r="H86" s="210"/>
      <c r="I86" s="1">
        <v>79</v>
      </c>
      <c r="J86" s="128">
        <f>SUM(J87:J89)</f>
        <v>62747172</v>
      </c>
      <c r="K86" s="128">
        <f>SUM(K87:K89)</f>
        <v>65960226</v>
      </c>
    </row>
    <row r="87" spans="1:11" ht="12.75">
      <c r="A87" s="205" t="s">
        <v>127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1348259</v>
      </c>
      <c r="K87" s="7">
        <v>1348259</v>
      </c>
    </row>
    <row r="88" spans="1:11" ht="12.75">
      <c r="A88" s="205" t="s">
        <v>128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129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61398913</v>
      </c>
      <c r="K89" s="7">
        <v>64611967</v>
      </c>
    </row>
    <row r="90" spans="1:11" ht="12.75">
      <c r="A90" s="208" t="s">
        <v>18</v>
      </c>
      <c r="B90" s="209"/>
      <c r="C90" s="209"/>
      <c r="D90" s="209"/>
      <c r="E90" s="209"/>
      <c r="F90" s="209"/>
      <c r="G90" s="209"/>
      <c r="H90" s="210"/>
      <c r="I90" s="1">
        <v>83</v>
      </c>
      <c r="J90" s="128">
        <f>SUM(J91:J99)</f>
        <v>456126654</v>
      </c>
      <c r="K90" s="128">
        <f>SUM(K91:K99)</f>
        <v>458318330</v>
      </c>
    </row>
    <row r="91" spans="1:11" ht="12.75">
      <c r="A91" s="205" t="s">
        <v>130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241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456126654</v>
      </c>
      <c r="K93" s="7">
        <v>458318330</v>
      </c>
    </row>
    <row r="94" spans="1:11" ht="12.75">
      <c r="A94" s="205" t="s">
        <v>242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243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244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92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90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91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19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28">
        <f>SUM(J101:J112)</f>
        <v>79639037</v>
      </c>
      <c r="K100" s="128">
        <f>SUM(K101:K112)</f>
        <v>136499041.26</v>
      </c>
    </row>
    <row r="101" spans="1:11" ht="12.75">
      <c r="A101" s="205" t="s">
        <v>130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5600767</v>
      </c>
      <c r="K101" s="7">
        <v>0</v>
      </c>
    </row>
    <row r="102" spans="1:11" ht="12.75">
      <c r="A102" s="205" t="s">
        <v>241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24622959</v>
      </c>
      <c r="K103" s="7">
        <v>23611319</v>
      </c>
    </row>
    <row r="104" spans="1:11" ht="12.75">
      <c r="A104" s="205" t="s">
        <v>242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4421887</v>
      </c>
      <c r="K104" s="7">
        <v>34979578</v>
      </c>
    </row>
    <row r="105" spans="1:11" ht="12.75">
      <c r="A105" s="205" t="s">
        <v>243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8065836</v>
      </c>
      <c r="K105" s="7">
        <v>46824471</v>
      </c>
    </row>
    <row r="106" spans="1:11" ht="12.75">
      <c r="A106" s="205" t="s">
        <v>244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92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93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12109489</v>
      </c>
      <c r="K108" s="7">
        <v>14183907</v>
      </c>
    </row>
    <row r="109" spans="1:11" ht="12.75">
      <c r="A109" s="205" t="s">
        <v>94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20655388</v>
      </c>
      <c r="K109" s="7">
        <v>9502980.26</v>
      </c>
    </row>
    <row r="110" spans="1:11" ht="12.75">
      <c r="A110" s="205" t="s">
        <v>97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95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96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4162711</v>
      </c>
      <c r="K112" s="7">
        <v>7396786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23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28">
        <f>J69+J86+J90+J100+J113</f>
        <v>2483539229</v>
      </c>
      <c r="K114" s="128">
        <f>K69+K86+K90+K100+K113</f>
        <v>2518194318.26</v>
      </c>
    </row>
    <row r="115" spans="1:11" ht="12.75">
      <c r="A115" s="194" t="s">
        <v>55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/>
      <c r="K115" s="8"/>
    </row>
    <row r="116" spans="1:11" ht="12.75">
      <c r="A116" s="197" t="s">
        <v>308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184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6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7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309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J116:J65536 J1:J7 J68 K1:IV65536"/>
    <dataValidation type="whole" operator="greaterThanOrEqual" allowBlank="1" showInputMessage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B1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57</v>
      </c>
      <c r="B4" s="252"/>
      <c r="C4" s="252"/>
      <c r="D4" s="252"/>
      <c r="E4" s="252"/>
      <c r="F4" s="252"/>
      <c r="G4" s="252"/>
      <c r="H4" s="252"/>
      <c r="I4" s="58" t="s">
        <v>277</v>
      </c>
      <c r="J4" s="253" t="s">
        <v>316</v>
      </c>
      <c r="K4" s="253"/>
      <c r="L4" s="253" t="s">
        <v>317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24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129311700</v>
      </c>
      <c r="K7" s="54">
        <f>SUM(K8:K9)</f>
        <v>118870843</v>
      </c>
      <c r="L7" s="54">
        <f>SUM(L8:L9)</f>
        <v>141342451</v>
      </c>
      <c r="M7" s="54">
        <f>SUM(M8:M9)</f>
        <v>123361032.65000002</v>
      </c>
    </row>
    <row r="8" spans="1:13" ht="12.75">
      <c r="A8" s="208" t="s">
        <v>150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128499398</v>
      </c>
      <c r="K8" s="7">
        <v>118688309</v>
      </c>
      <c r="L8" s="7">
        <v>140381982</v>
      </c>
      <c r="M8" s="7">
        <v>122967345.61000001</v>
      </c>
    </row>
    <row r="9" spans="1:13" ht="12.75">
      <c r="A9" s="208" t="s">
        <v>101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812302</v>
      </c>
      <c r="K9" s="7">
        <v>182534</v>
      </c>
      <c r="L9" s="7">
        <v>960469</v>
      </c>
      <c r="M9" s="7">
        <v>393687.04000000004</v>
      </c>
    </row>
    <row r="10" spans="1:13" ht="12.75">
      <c r="A10" s="208" t="s">
        <v>10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155251413</v>
      </c>
      <c r="K10" s="53">
        <f>K11+K12+K16+K20+K21+K22+K25+K26</f>
        <v>97963925</v>
      </c>
      <c r="L10" s="53">
        <f>L11+L12+L16+L20+L21+L22+L25+L26</f>
        <v>170898493</v>
      </c>
      <c r="M10" s="53">
        <f>M11+M12+M16+M20+M21+M22+M25+M26</f>
        <v>111869723</v>
      </c>
    </row>
    <row r="11" spans="1:13" ht="12.75">
      <c r="A11" s="208" t="s">
        <v>102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20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58207970</v>
      </c>
      <c r="K12" s="53">
        <f>SUM(K13:K15)</f>
        <v>39798992</v>
      </c>
      <c r="L12" s="53">
        <f>SUM(L13:L15)</f>
        <v>64299267</v>
      </c>
      <c r="M12" s="53">
        <f>SUM(M13:M15)</f>
        <v>47923092</v>
      </c>
    </row>
    <row r="13" spans="1:13" ht="12.75">
      <c r="A13" s="205" t="s">
        <v>144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28153438</v>
      </c>
      <c r="K13" s="7">
        <v>21966169</v>
      </c>
      <c r="L13" s="7">
        <v>31897889</v>
      </c>
      <c r="M13" s="7">
        <v>23758484</v>
      </c>
    </row>
    <row r="14" spans="1:13" ht="12.75">
      <c r="A14" s="205" t="s">
        <v>145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576</v>
      </c>
      <c r="K14" s="7">
        <v>576</v>
      </c>
      <c r="L14" s="7">
        <v>31559</v>
      </c>
      <c r="M14" s="7">
        <v>31559</v>
      </c>
    </row>
    <row r="15" spans="1:13" ht="12.75">
      <c r="A15" s="205" t="s">
        <v>59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30053956</v>
      </c>
      <c r="K15" s="7">
        <v>17832247</v>
      </c>
      <c r="L15" s="7">
        <v>32369819</v>
      </c>
      <c r="M15" s="7">
        <v>24133049</v>
      </c>
    </row>
    <row r="16" spans="1:13" ht="12.75">
      <c r="A16" s="208" t="s">
        <v>21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56036710</v>
      </c>
      <c r="K16" s="53">
        <f>SUM(K17:K19)</f>
        <v>39157825</v>
      </c>
      <c r="L16" s="53">
        <f>SUM(L17:L19)</f>
        <v>64836783</v>
      </c>
      <c r="M16" s="53">
        <f>SUM(M17:M19)</f>
        <v>40974338</v>
      </c>
    </row>
    <row r="17" spans="1:13" ht="12.75">
      <c r="A17" s="205" t="s">
        <v>60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36131364</v>
      </c>
      <c r="K17" s="7">
        <v>25774647</v>
      </c>
      <c r="L17" s="7">
        <v>40191695</v>
      </c>
      <c r="M17" s="7">
        <v>25468102</v>
      </c>
    </row>
    <row r="18" spans="1:13" ht="12.75">
      <c r="A18" s="205" t="s">
        <v>61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12874071</v>
      </c>
      <c r="K18" s="7">
        <v>8594592</v>
      </c>
      <c r="L18" s="7">
        <v>16249143</v>
      </c>
      <c r="M18" s="7">
        <v>10128235</v>
      </c>
    </row>
    <row r="19" spans="1:13" ht="12.75">
      <c r="A19" s="205" t="s">
        <v>62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7031275</v>
      </c>
      <c r="K19" s="7">
        <v>4788586</v>
      </c>
      <c r="L19" s="7">
        <v>8395945</v>
      </c>
      <c r="M19" s="7">
        <v>5378001</v>
      </c>
    </row>
    <row r="20" spans="1:13" ht="12.75">
      <c r="A20" s="208" t="s">
        <v>103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24106795</v>
      </c>
      <c r="K20" s="7">
        <v>11299732</v>
      </c>
      <c r="L20" s="7">
        <v>24730316</v>
      </c>
      <c r="M20" s="7">
        <v>12365936</v>
      </c>
    </row>
    <row r="21" spans="1:13" ht="12.75">
      <c r="A21" s="208" t="s">
        <v>104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/>
      <c r="K21" s="7"/>
      <c r="L21" s="7"/>
      <c r="M21" s="7"/>
    </row>
    <row r="22" spans="1:13" ht="12.75">
      <c r="A22" s="208" t="s">
        <v>22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v>0</v>
      </c>
    </row>
    <row r="23" spans="1:13" ht="12.75">
      <c r="A23" s="205" t="s">
        <v>135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136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208" t="s">
        <v>105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553600</v>
      </c>
      <c r="K25" s="7">
        <v>553600</v>
      </c>
      <c r="L25" s="7">
        <v>519858</v>
      </c>
      <c r="M25" s="7">
        <v>261365</v>
      </c>
    </row>
    <row r="26" spans="1:13" ht="12.75">
      <c r="A26" s="208" t="s">
        <v>48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16346338</v>
      </c>
      <c r="K26" s="7">
        <v>7153776</v>
      </c>
      <c r="L26" s="7">
        <v>16512269</v>
      </c>
      <c r="M26" s="7">
        <v>10344992</v>
      </c>
    </row>
    <row r="27" spans="1:13" ht="12.75">
      <c r="A27" s="208" t="s">
        <v>211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10504509</v>
      </c>
      <c r="K27" s="53">
        <f>SUM(K28:K32)</f>
        <v>2832351</v>
      </c>
      <c r="L27" s="53">
        <f>SUM(L28:L32)</f>
        <v>2279882</v>
      </c>
      <c r="M27" s="53">
        <f>SUM(M28:M32)</f>
        <v>1142727</v>
      </c>
    </row>
    <row r="28" spans="1:13" ht="19.5" customHeight="1">
      <c r="A28" s="208" t="s">
        <v>225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1764875</v>
      </c>
      <c r="K28" s="7">
        <v>1137594</v>
      </c>
      <c r="L28" s="7">
        <v>2267401</v>
      </c>
      <c r="M28" s="7">
        <v>1142727</v>
      </c>
    </row>
    <row r="29" spans="1:13" ht="22.5" customHeight="1">
      <c r="A29" s="208" t="s">
        <v>153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8739234</v>
      </c>
      <c r="K29" s="7">
        <v>1694757</v>
      </c>
      <c r="L29" s="7">
        <v>12481</v>
      </c>
      <c r="M29" s="7">
        <v>0</v>
      </c>
    </row>
    <row r="30" spans="1:13" ht="12.75">
      <c r="A30" s="208" t="s">
        <v>137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221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138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400</v>
      </c>
      <c r="K32" s="7">
        <v>0</v>
      </c>
      <c r="L32" s="7"/>
      <c r="M32" s="7"/>
    </row>
    <row r="33" spans="1:13" ht="12.75">
      <c r="A33" s="208" t="s">
        <v>212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15457169</v>
      </c>
      <c r="K33" s="53">
        <f>SUM(K34:K37)</f>
        <v>7664349</v>
      </c>
      <c r="L33" s="53">
        <f>SUM(L34:L37)</f>
        <v>6229182</v>
      </c>
      <c r="M33" s="53">
        <f>SUM(M34:M37)</f>
        <v>3409571.99</v>
      </c>
    </row>
    <row r="34" spans="1:13" ht="12.75">
      <c r="A34" s="208" t="s">
        <v>64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1699625</v>
      </c>
      <c r="K34" s="7">
        <v>1095544</v>
      </c>
      <c r="L34" s="7">
        <v>126166</v>
      </c>
      <c r="M34" s="7">
        <v>111873</v>
      </c>
    </row>
    <row r="35" spans="1:13" ht="27.75" customHeight="1">
      <c r="A35" s="208" t="s">
        <v>63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13467057</v>
      </c>
      <c r="K35" s="7">
        <v>6457778</v>
      </c>
      <c r="L35" s="7">
        <v>6100851</v>
      </c>
      <c r="M35" s="7">
        <v>3297699</v>
      </c>
    </row>
    <row r="36" spans="1:13" ht="12.75">
      <c r="A36" s="208" t="s">
        <v>222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65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290487</v>
      </c>
      <c r="K37" s="7">
        <v>111027</v>
      </c>
      <c r="L37" s="7">
        <v>2165</v>
      </c>
      <c r="M37" s="7">
        <v>-0.010000000000218279</v>
      </c>
    </row>
    <row r="38" spans="1:13" ht="12.75">
      <c r="A38" s="208" t="s">
        <v>193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194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223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224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213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139816209</v>
      </c>
      <c r="K42" s="53">
        <f>K7+K27+K38+K40</f>
        <v>121703194</v>
      </c>
      <c r="L42" s="53">
        <f>L7+L27+L38+L40</f>
        <v>143622333</v>
      </c>
      <c r="M42" s="53">
        <f>M7+M27+M38+M40</f>
        <v>124503759.65000002</v>
      </c>
    </row>
    <row r="43" spans="1:13" ht="12.75">
      <c r="A43" s="208" t="s">
        <v>214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170708582</v>
      </c>
      <c r="K43" s="53">
        <f>K10+K33+K39+K41</f>
        <v>105628274</v>
      </c>
      <c r="L43" s="53">
        <f>L10+L33+L39+L41</f>
        <v>177127675</v>
      </c>
      <c r="M43" s="53">
        <f>M10+M33+M39+M41</f>
        <v>115279294.99</v>
      </c>
    </row>
    <row r="44" spans="1:13" ht="12.75">
      <c r="A44" s="208" t="s">
        <v>234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-30892373</v>
      </c>
      <c r="K44" s="53">
        <f>K42-K43</f>
        <v>16074920</v>
      </c>
      <c r="L44" s="53">
        <f>L42-L43</f>
        <v>-33505342</v>
      </c>
      <c r="M44" s="53">
        <f>M42-M43</f>
        <v>9224464.660000026</v>
      </c>
    </row>
    <row r="45" spans="1:13" ht="12.75">
      <c r="A45" s="216" t="s">
        <v>216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16074920</v>
      </c>
      <c r="L45" s="53">
        <f>IF(L42&gt;L43,L42-L43,0)</f>
        <v>0</v>
      </c>
      <c r="M45" s="53">
        <f>IF(M42&gt;M43,M42-M43,0)</f>
        <v>9224464.660000026</v>
      </c>
    </row>
    <row r="46" spans="1:13" ht="12.75">
      <c r="A46" s="216" t="s">
        <v>217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30892373</v>
      </c>
      <c r="K46" s="53">
        <f>IF(K43&gt;K42,K43-K42,0)</f>
        <v>0</v>
      </c>
      <c r="L46" s="53">
        <f>IF(L43&gt;L42,L43-L42,0)</f>
        <v>33505342</v>
      </c>
      <c r="M46" s="53">
        <f>IF(M43&gt;M42,M43-M42,0)</f>
        <v>0</v>
      </c>
    </row>
    <row r="47" spans="1:13" ht="12.75">
      <c r="A47" s="208" t="s">
        <v>215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-5560627</v>
      </c>
      <c r="K47" s="7">
        <v>1483023</v>
      </c>
      <c r="L47" s="7">
        <v>-5953377</v>
      </c>
      <c r="M47" s="7">
        <v>1713758</v>
      </c>
    </row>
    <row r="48" spans="1:13" ht="12.75">
      <c r="A48" s="208" t="s">
        <v>235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-25331746</v>
      </c>
      <c r="K48" s="53">
        <f>K44-K47</f>
        <v>14591897</v>
      </c>
      <c r="L48" s="53">
        <f>L44-L47</f>
        <v>-27551965</v>
      </c>
      <c r="M48" s="53">
        <f>M44-M47</f>
        <v>7510706.660000026</v>
      </c>
    </row>
    <row r="49" spans="1:13" ht="12.75">
      <c r="A49" s="216" t="s">
        <v>190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14591897</v>
      </c>
      <c r="L49" s="53">
        <f>IF(L48&gt;0,L48,0)</f>
        <v>0</v>
      </c>
      <c r="M49" s="53">
        <f>IF(M48&gt;0,M48,0)</f>
        <v>7510706.660000026</v>
      </c>
    </row>
    <row r="50" spans="1:13" ht="12.75">
      <c r="A50" s="248" t="s">
        <v>218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25331746</v>
      </c>
      <c r="K50" s="61">
        <f>IF(K48&lt;0,-K48,0)</f>
        <v>0</v>
      </c>
      <c r="L50" s="61">
        <f>IF(L48&lt;0,-L48,0)</f>
        <v>27551965</v>
      </c>
      <c r="M50" s="61">
        <f>IF(M48&lt;0,-M48,0)</f>
        <v>0</v>
      </c>
    </row>
    <row r="51" spans="1:13" ht="12.75" customHeight="1">
      <c r="A51" s="197" t="s">
        <v>310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185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232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233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187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202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/>
      <c r="K56" s="6"/>
      <c r="L56" s="6"/>
      <c r="M56" s="6"/>
    </row>
    <row r="57" spans="1:13" ht="12.75">
      <c r="A57" s="208" t="s">
        <v>219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226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227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43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228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229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230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231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220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191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192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1" t="s">
        <v>311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186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232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233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4" sqref="K4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334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57</v>
      </c>
      <c r="B4" s="262"/>
      <c r="C4" s="262"/>
      <c r="D4" s="262"/>
      <c r="E4" s="262"/>
      <c r="F4" s="262"/>
      <c r="G4" s="262"/>
      <c r="H4" s="262"/>
      <c r="I4" s="66" t="s">
        <v>277</v>
      </c>
      <c r="J4" s="67" t="s">
        <v>316</v>
      </c>
      <c r="K4" s="67" t="s">
        <v>317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281</v>
      </c>
      <c r="K5" s="69" t="s">
        <v>282</v>
      </c>
    </row>
    <row r="6" spans="1:11" ht="12.75">
      <c r="A6" s="197" t="s">
        <v>154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38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-30892373</v>
      </c>
      <c r="K7" s="7">
        <v>-33505341.75</v>
      </c>
    </row>
    <row r="8" spans="1:11" ht="12.75">
      <c r="A8" s="205" t="s">
        <v>39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24106795</v>
      </c>
      <c r="K8" s="7">
        <v>24730316</v>
      </c>
    </row>
    <row r="9" spans="1:11" ht="12.75">
      <c r="A9" s="205" t="s">
        <v>40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87240262</v>
      </c>
      <c r="K9" s="7">
        <v>60852177</v>
      </c>
    </row>
    <row r="10" spans="1:11" ht="12.75">
      <c r="A10" s="205" t="s">
        <v>41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49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/>
    </row>
    <row r="13" spans="1:11" ht="12.75">
      <c r="A13" s="208" t="s">
        <v>155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80454684</v>
      </c>
      <c r="K13" s="53">
        <f>SUM(K7:K12)</f>
        <v>52077151.25</v>
      </c>
    </row>
    <row r="14" spans="1:11" ht="12.75">
      <c r="A14" s="205" t="s">
        <v>50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51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55201768</v>
      </c>
      <c r="K15" s="7">
        <v>53301125</v>
      </c>
    </row>
    <row r="16" spans="1:11" ht="12.75">
      <c r="A16" s="205" t="s">
        <v>52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1070105</v>
      </c>
      <c r="K16" s="7">
        <v>3081798</v>
      </c>
    </row>
    <row r="17" spans="1:11" ht="12.75">
      <c r="A17" s="205" t="s">
        <v>53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11141605</v>
      </c>
      <c r="K17" s="7">
        <v>23415052</v>
      </c>
    </row>
    <row r="18" spans="1:11" ht="12.75">
      <c r="A18" s="208" t="s">
        <v>156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67413478</v>
      </c>
      <c r="K18" s="53">
        <f>SUM(K14:K17)</f>
        <v>79797975</v>
      </c>
    </row>
    <row r="19" spans="1:11" ht="12.75">
      <c r="A19" s="208" t="s">
        <v>34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13041206</v>
      </c>
      <c r="K19" s="53">
        <f>IF(K13&gt;K18,K13-K18,0)</f>
        <v>0</v>
      </c>
    </row>
    <row r="20" spans="1:11" ht="12.75">
      <c r="A20" s="208" t="s">
        <v>35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27720823.75</v>
      </c>
    </row>
    <row r="21" spans="1:11" ht="12.75">
      <c r="A21" s="197" t="s">
        <v>157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176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7"/>
    </row>
    <row r="23" spans="1:11" ht="12.75">
      <c r="A23" s="205" t="s">
        <v>177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178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>
        <v>4333314</v>
      </c>
    </row>
    <row r="25" spans="1:11" ht="12.75">
      <c r="A25" s="205" t="s">
        <v>179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180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8" t="s">
        <v>166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4333314</v>
      </c>
    </row>
    <row r="28" spans="1:11" ht="12.75">
      <c r="A28" s="205" t="s">
        <v>113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41724992</v>
      </c>
      <c r="K28" s="7">
        <v>76889416</v>
      </c>
    </row>
    <row r="29" spans="1:11" ht="12.75">
      <c r="A29" s="205" t="s">
        <v>114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14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>
        <v>2925177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41724992</v>
      </c>
      <c r="K31" s="53">
        <f>SUM(K28:K30)</f>
        <v>79814593</v>
      </c>
    </row>
    <row r="32" spans="1:11" ht="12.75">
      <c r="A32" s="208" t="s">
        <v>36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37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41724992</v>
      </c>
      <c r="K33" s="53">
        <f>IF(K31&gt;K27,K31-K27,0)</f>
        <v>75481279</v>
      </c>
    </row>
    <row r="34" spans="1:11" ht="12.75">
      <c r="A34" s="197" t="s">
        <v>158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172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>
        <v>741606246</v>
      </c>
      <c r="K35" s="7"/>
    </row>
    <row r="36" spans="1:11" ht="12.75">
      <c r="A36" s="205" t="s">
        <v>27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>
        <v>64266651</v>
      </c>
      <c r="K36" s="7">
        <v>22140000</v>
      </c>
    </row>
    <row r="37" spans="1:11" ht="12.75">
      <c r="A37" s="205" t="s">
        <v>28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66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805872897</v>
      </c>
      <c r="K38" s="53">
        <f>SUM(K35:K37)</f>
        <v>22140000</v>
      </c>
    </row>
    <row r="39" spans="1:11" ht="12.75">
      <c r="A39" s="205" t="s">
        <v>29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29437161</v>
      </c>
      <c r="K39" s="7">
        <v>12297706</v>
      </c>
    </row>
    <row r="40" spans="1:11" ht="12.75">
      <c r="A40" s="205" t="s">
        <v>30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/>
      <c r="K40" s="7"/>
    </row>
    <row r="41" spans="1:11" ht="12.75">
      <c r="A41" s="205" t="s">
        <v>31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.75">
      <c r="A42" s="205" t="s">
        <v>32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.75">
      <c r="A43" s="205" t="s">
        <v>33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127802049</v>
      </c>
      <c r="K43" s="7">
        <v>57681</v>
      </c>
    </row>
    <row r="44" spans="1:11" ht="12.75">
      <c r="A44" s="208" t="s">
        <v>67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157239210</v>
      </c>
      <c r="K44" s="53">
        <f>SUM(K39:K43)</f>
        <v>12355387</v>
      </c>
    </row>
    <row r="45" spans="1:11" ht="12.75">
      <c r="A45" s="208" t="s">
        <v>15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648633687</v>
      </c>
      <c r="K45" s="53">
        <f>IF(K38&gt;K44,K38-K44,0)</f>
        <v>9784613</v>
      </c>
    </row>
    <row r="46" spans="1:11" ht="12.75">
      <c r="A46" s="208" t="s">
        <v>16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5" t="s">
        <v>68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619949901</v>
      </c>
      <c r="K47" s="53">
        <f>IF(K19-K20+K32-K33+K45-K46&gt;0,K19-K20+K32-K33+K45-K46,0)</f>
        <v>0</v>
      </c>
    </row>
    <row r="48" spans="1:11" ht="12.75">
      <c r="A48" s="205" t="s">
        <v>69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93417489.75</v>
      </c>
    </row>
    <row r="49" spans="1:11" ht="12.75">
      <c r="A49" s="205" t="s">
        <v>159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92464080</v>
      </c>
      <c r="K49" s="7">
        <v>716410907</v>
      </c>
    </row>
    <row r="50" spans="1:11" ht="12.75">
      <c r="A50" s="205" t="s">
        <v>173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v>619949901</v>
      </c>
      <c r="K50" s="7"/>
    </row>
    <row r="51" spans="1:11" ht="12.75">
      <c r="A51" s="205" t="s">
        <v>174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>
        <f>K48</f>
        <v>93417489.75</v>
      </c>
    </row>
    <row r="52" spans="1:11" ht="12.75">
      <c r="A52" s="211" t="s">
        <v>175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712413981</v>
      </c>
      <c r="K52" s="61">
        <f>K49+K50-K51</f>
        <v>622993417.25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342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339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57</v>
      </c>
      <c r="B4" s="262"/>
      <c r="C4" s="262"/>
      <c r="D4" s="262"/>
      <c r="E4" s="262"/>
      <c r="F4" s="262"/>
      <c r="G4" s="262"/>
      <c r="H4" s="262"/>
      <c r="I4" s="66" t="s">
        <v>277</v>
      </c>
      <c r="J4" s="67" t="s">
        <v>316</v>
      </c>
      <c r="K4" s="67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281</v>
      </c>
      <c r="K5" s="73" t="s">
        <v>282</v>
      </c>
    </row>
    <row r="6" spans="1:11" ht="12.75">
      <c r="A6" s="197" t="s">
        <v>154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197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117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118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119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120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196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121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126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45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106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107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157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163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164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318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319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165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112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46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108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109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158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172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27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28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47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29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30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31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32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33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146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160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147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13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159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173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174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175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M21" sqref="M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85" t="s">
        <v>279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280</v>
      </c>
      <c r="D2" s="270"/>
      <c r="E2" s="77">
        <v>43101</v>
      </c>
      <c r="F2" s="43" t="s">
        <v>248</v>
      </c>
      <c r="G2" s="271">
        <v>43281</v>
      </c>
      <c r="H2" s="272"/>
      <c r="I2" s="74"/>
      <c r="J2" s="74"/>
      <c r="K2" s="74"/>
      <c r="L2" s="78"/>
    </row>
    <row r="3" spans="1:11" ht="23.25">
      <c r="A3" s="273" t="s">
        <v>57</v>
      </c>
      <c r="B3" s="273"/>
      <c r="C3" s="273"/>
      <c r="D3" s="273"/>
      <c r="E3" s="273"/>
      <c r="F3" s="273"/>
      <c r="G3" s="273"/>
      <c r="H3" s="273"/>
      <c r="I3" s="81" t="s">
        <v>303</v>
      </c>
      <c r="J3" s="82" t="s">
        <v>148</v>
      </c>
      <c r="K3" s="82" t="s">
        <v>149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281</v>
      </c>
      <c r="K4" s="83" t="s">
        <v>282</v>
      </c>
    </row>
    <row r="5" spans="1:11" ht="12.75">
      <c r="A5" s="275" t="s">
        <v>283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f>Bilanca!J70</f>
        <v>102574420</v>
      </c>
      <c r="K5" s="45">
        <f>Bilanca!K70</f>
        <v>102574420</v>
      </c>
    </row>
    <row r="6" spans="1:11" ht="12.75">
      <c r="A6" s="275" t="s">
        <v>284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f>Bilanca!J71</f>
        <v>1142738633</v>
      </c>
      <c r="K6" s="46">
        <f>Bilanca!K71</f>
        <v>1142742013</v>
      </c>
    </row>
    <row r="7" spans="1:11" ht="12.75">
      <c r="A7" s="275" t="s">
        <v>285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f>Bilanca!J72</f>
        <v>570777947</v>
      </c>
      <c r="K7" s="46">
        <f>Bilanca!K72</f>
        <v>573663108</v>
      </c>
    </row>
    <row r="8" spans="1:11" ht="12.75">
      <c r="A8" s="275" t="s">
        <v>286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f>Bilanca!J79</f>
        <v>0</v>
      </c>
      <c r="K8" s="46">
        <f>Bilanca!K79</f>
        <v>65877455</v>
      </c>
    </row>
    <row r="9" spans="1:11" ht="12.75">
      <c r="A9" s="275" t="s">
        <v>287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f>Bilanca!J82</f>
        <v>68823676</v>
      </c>
      <c r="K9" s="46">
        <f>Bilanca!K82</f>
        <v>-27551965</v>
      </c>
    </row>
    <row r="10" spans="1:11" ht="12.75">
      <c r="A10" s="275" t="s">
        <v>288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289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290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291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>
        <f>Bilanca!J78</f>
        <v>111690</v>
      </c>
      <c r="K13" s="46">
        <f>Bilanca!K78</f>
        <v>111690</v>
      </c>
    </row>
    <row r="14" spans="1:11" ht="12.75">
      <c r="A14" s="277" t="s">
        <v>292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1885026366</v>
      </c>
      <c r="K14" s="79">
        <f>SUM(K5:K13)</f>
        <v>1857416721</v>
      </c>
    </row>
    <row r="15" spans="1:11" ht="12.75">
      <c r="A15" s="275" t="s">
        <v>293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294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295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296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297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298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299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300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301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343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2018-07-19T06:56:19Z</cp:lastPrinted>
  <dcterms:created xsi:type="dcterms:W3CDTF">2008-10-17T11:51:54Z</dcterms:created>
  <dcterms:modified xsi:type="dcterms:W3CDTF">2018-07-26T09:06:29Z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