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80" windowHeight="939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<sst xmlns="http://schemas.openxmlformats.org/spreadsheetml/2006/main" count="409" uniqueCount="354">
  <si>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</si>
  <si>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</si>
  <si>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</si>
  <si>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</si>
  <si>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</si>
  <si>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</si>
  <si>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</si>
  <si>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</si>
  <si>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</si>
  <si>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</si>
  <si>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</si>
  <si>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</si>
  <si>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</si>
  <si>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</si>
  <si>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</si>
  <si>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</si>
  <si>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</si>
  <si>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</si>
  <si>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</si>
  <si>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</si>
  <si>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</si>
  <si>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</si>
  <si>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</si>
  <si>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</si>
  <si>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</si>
  <si>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</si>
  <si>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</si>
  <si>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</si>
  <si>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</si>
  <si>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</si>
  <si>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</si>
  <si>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</si>
  <si>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</si>
  <si>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</si>
  <si>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</si>
  <si>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</si>
  <si>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</si>
  <si>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</si>
  <si>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</si>
  <si>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</si>
  <si>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</si>
  <si>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</si>
  <si>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</si>
  <si>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</si>
  <si>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</si>
  <si>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</si>
  <si>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</si>
  <si>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</si>
  <si>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</si>
  <si>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</si>
  <si>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</si>
  <si>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</si>
  <si>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</si>
  <si>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</si>
  <si>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</si>
  <si>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</si>
  <si>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</si>
  <si>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</si>
  <si>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</si>
  <si>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</si>
  <si>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</si>
  <si>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</si>
  <si>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</si>
  <si>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</si>
  <si>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</si>
  <si>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</si>
  <si>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</si>
  <si>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</si>
  <si>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</si>
  <si>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</si>
  <si>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</si>
  <si>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</si>
  <si>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</si>
  <si>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</si>
  <si>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</si>
  <si>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</si>
  <si>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</si>
  <si>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</si>
  <si>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</si>
  <si>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</si>
  <si>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</si>
  <si>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</si>
  <si>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</si>
  <si>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</si>
  <si>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</si>
  <si>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</si>
  <si>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</si>
  <si>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</si>
  <si>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</si>
  <si>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</si>
  <si>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</si>
  <si>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</si>
  <si>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</si>
  <si>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</si>
  <si>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</si>
  <si>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</si>
  <si>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</si>
  <si>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</si>
  <si>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</si>
  <si>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</si>
  <si>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</si>
  <si>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</si>
  <si>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</si>
  <si>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</si>
  <si>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</si>
  <si>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</si>
  <si>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</si>
  <si>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</si>
  <si>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</si>
  <si>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</si>
  <si>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</si>
  <si>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</si>
  <si>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</si>
  <si>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</si>
  <si>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</si>
  <si>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</si>
  <si>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</si>
  <si>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</si>
  <si>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</si>
  <si>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</si>
  <si>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</si>
  <si>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</si>
  <si>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</si>
  <si>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</si>
  <si>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</si>
  <si>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</si>
  <si>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</si>
  <si>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</si>
  <si>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</si>
  <si>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</si>
  <si>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</si>
  <si>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</si>
  <si>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</si>
  <si>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</si>
  <si>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</si>
  <si>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</si>
  <si>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</si>
  <si>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</si>
  <si>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</si>
  <si>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</si>
  <si>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</si>
  <si>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</si>
  <si>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</si>
  <si>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</si>
  <si>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</si>
  <si>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</si>
  <si>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</si>
  <si>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</si>
  <si>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</si>
  <si>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</si>
  <si>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</si>
  <si>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</si>
  <si>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</si>
  <si>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</si>
  <si>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</si>
  <si>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</si>
  <si>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</si>
  <si>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</si>
  <si>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</si>
  <si>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</si>
  <si>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</si>
  <si>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</si>
  <si>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</si>
  <si>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</si>
  <si>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</si>
  <si>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</si>
  <si>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</si>
  <si>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</si>
  <si>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</si>
  <si>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</si>
  <si>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</si>
  <si>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</si>
  <si>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</si>
  <si>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</si>
  <si>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</si>
  <si>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</si>
  <si>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</si>
  <si>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</si>
  <si>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</si>
  <si>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</si>
  <si>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</si>
  <si>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</si>
  <si>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</si>
  <si>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</si>
  <si>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</si>
  <si>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</si>
  <si>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</si>
  <si>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</si>
  <si>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</si>
  <si>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</si>
  <si>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</si>
  <si>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</si>
  <si>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</si>
  <si>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</si>
  <si>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</si>
  <si>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</si>
  <si>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</si>
  <si>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</si>
  <si>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</si>
  <si>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</si>
  <si>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</si>
  <si>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</si>
  <si>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</si>
  <si>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</si>
  <si>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</si>
  <si>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</si>
  <si>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</si>
  <si>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</si>
  <si>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</si>
  <si>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</si>
  <si>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</si>
  <si>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</si>
  <si>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</si>
  <si>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</si>
  <si>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</si>
  <si>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</si>
  <si>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</si>
  <si>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</si>
  <si>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</si>
  <si>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</si>
  <si>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</si>
  <si>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</si>
  <si>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</si>
  <si>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</si>
  <si>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</si>
  <si>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</si>
  <si>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</si>
  <si>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</si>
  <si>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</si>
  <si>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</si>
  <si>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</si>
  <si>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</si>
  <si>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</si>
  <si>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</si>
  <si>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</si>
  <si>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</si>
  <si>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</si>
  <si>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</si>
  <si>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</si>
  <si>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</si>
  <si>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</si>
  <si>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</si>
  <si>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</si>
  <si>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</si>
  <si>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</si>
  <si>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</si>
  <si>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</si>
  <si>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</si>
  <si>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</si>
  <si>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</si>
  <si>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</si>
  <si>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</si>
  <si>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</si>
  <si>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</si>
  <si>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</si>
  <si>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</si>
  <si>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</si>
  <si>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</si>
  <si>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</si>
  <si>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</si>
  <si>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</si>
  <si>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</si>
  <si>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</si>
  <si>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</si>
  <si>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</si>
  <si>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</si>
  <si>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</si>
  <si>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</si>
  <si>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</si>
  <si>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</si>
  <si>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</si>
  <si>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</si>
  <si>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</si>
  <si>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</si>
  <si>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</si>
  <si>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</si>
  <si>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</si>
  <si>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</si>
  <si>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</si>
  <si>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</si>
  <si>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</si>
  <si>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</si>
  <si>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</si>
  <si>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</si>
  <si>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</si>
  <si>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</si>
  <si>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</si>
  <si>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</si>
  <si>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</si>
  <si>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</si>
  <si>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</si>
  <si>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</si>
  <si>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</si>
  <si>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</si>
  <si>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</si>
  <si>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</si>
  <si>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</si>
  <si>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</si>
  <si>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</si>
  <si>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</si>
  <si>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</si>
  <si>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</si>
  <si>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</si>
  <si>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</si>
  <si>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</si>
  <si>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</si>
  <si>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</si>
  <si>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</si>
  <si>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</si>
  <si>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</si>
  <si>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</si>
  <si>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</si>
  <si>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</si>
  <si>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</si>
  <si>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</si>
  <si>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</si>
  <si>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</si>
  <si>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</si>
  <si>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</si>
  <si>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</si>
  <si>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</si>
  <si>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</si>
  <si>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</si>
  <si>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</si>
  <si>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</si>
  <si>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</si>
  <si>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</si>
  <si>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</si>
  <si>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uprava@arenaturist.hr</t>
  </si>
  <si>
    <t>www.arenaturist.com</t>
  </si>
  <si>
    <t>Istarska</t>
  </si>
  <si>
    <t>5510</t>
  </si>
  <si>
    <t>Kalagac Sandra</t>
  </si>
  <si>
    <t>052/223 811</t>
  </si>
  <si>
    <t>052/212 132</t>
  </si>
  <si>
    <t>skalagac@arenaturist.hr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</si>
  <si>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</si>
  <si>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</si>
  <si>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</si>
  <si>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</si>
  <si>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</si>
  <si>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</si>
  <si>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</si>
  <si>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</si>
  <si>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</si>
  <si>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</si>
  <si>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</si>
  <si>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</si>
  <si>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</si>
  <si>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</si>
  <si>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01.01.2017.</t>
  </si>
  <si>
    <t>31.03.2017.</t>
  </si>
  <si>
    <t>stanje na dan 31.03.2017.</t>
  </si>
  <si>
    <t>u razdoblju 01.01.2017. do 31.03.2017.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</si>
</sst>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21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247</v>
      </c>
      <c r="B1" s="154"/>
      <c r="C1" s="15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1" t="s">
        <v>248</v>
      </c>
      <c r="B2" s="192"/>
      <c r="C2" s="192"/>
      <c r="D2" s="193"/>
      <c r="E2" s="119" t="s">
        <v>350</v>
      </c>
      <c r="F2" s="12"/>
      <c r="G2" s="13" t="s">
        <v>249</v>
      </c>
      <c r="H2" s="119" t="s">
        <v>351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94" t="s">
        <v>316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4" t="s">
        <v>250</v>
      </c>
      <c r="B6" s="145"/>
      <c r="C6" s="159" t="s">
        <v>322</v>
      </c>
      <c r="D6" s="16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7" t="s">
        <v>251</v>
      </c>
      <c r="B8" s="198"/>
      <c r="C8" s="159" t="s">
        <v>323</v>
      </c>
      <c r="D8" s="16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9" t="s">
        <v>252</v>
      </c>
      <c r="B10" s="189"/>
      <c r="C10" s="159" t="s">
        <v>324</v>
      </c>
      <c r="D10" s="16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4" t="s">
        <v>253</v>
      </c>
      <c r="B12" s="145"/>
      <c r="C12" s="161" t="s">
        <v>325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4" t="s">
        <v>254</v>
      </c>
      <c r="B14" s="145"/>
      <c r="C14" s="187">
        <v>52100</v>
      </c>
      <c r="D14" s="188"/>
      <c r="E14" s="16"/>
      <c r="F14" s="161" t="s">
        <v>326</v>
      </c>
      <c r="G14" s="186"/>
      <c r="H14" s="186"/>
      <c r="I14" s="147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4" t="s">
        <v>255</v>
      </c>
      <c r="B16" s="145"/>
      <c r="C16" s="161" t="s">
        <v>327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4" t="s">
        <v>256</v>
      </c>
      <c r="B18" s="145"/>
      <c r="C18" s="182" t="s">
        <v>328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4" t="s">
        <v>257</v>
      </c>
      <c r="B20" s="145"/>
      <c r="C20" s="182" t="s">
        <v>329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258</v>
      </c>
      <c r="B22" s="145"/>
      <c r="C22" s="120">
        <v>359</v>
      </c>
      <c r="D22" s="161" t="s">
        <v>326</v>
      </c>
      <c r="E22" s="172"/>
      <c r="F22" s="173"/>
      <c r="G22" s="144"/>
      <c r="H22" s="185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4" t="s">
        <v>259</v>
      </c>
      <c r="B24" s="145"/>
      <c r="C24" s="120">
        <v>18</v>
      </c>
      <c r="D24" s="161" t="s">
        <v>330</v>
      </c>
      <c r="E24" s="172"/>
      <c r="F24" s="172"/>
      <c r="G24" s="173"/>
      <c r="H24" s="50" t="s">
        <v>260</v>
      </c>
      <c r="I24" s="121">
        <v>872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44" t="s">
        <v>261</v>
      </c>
      <c r="B26" s="145"/>
      <c r="C26" s="122" t="s">
        <v>339</v>
      </c>
      <c r="D26" s="25"/>
      <c r="E26" s="33"/>
      <c r="F26" s="24"/>
      <c r="G26" s="174" t="s">
        <v>262</v>
      </c>
      <c r="H26" s="145"/>
      <c r="I26" s="123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5" t="s">
        <v>263</v>
      </c>
      <c r="B28" s="176"/>
      <c r="C28" s="177"/>
      <c r="D28" s="177"/>
      <c r="E28" s="178" t="s">
        <v>264</v>
      </c>
      <c r="F28" s="179"/>
      <c r="G28" s="179"/>
      <c r="H28" s="180" t="s">
        <v>265</v>
      </c>
      <c r="I28" s="18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9" t="s">
        <v>340</v>
      </c>
      <c r="B30" s="162"/>
      <c r="C30" s="162"/>
      <c r="D30" s="163"/>
      <c r="E30" s="169" t="s">
        <v>344</v>
      </c>
      <c r="F30" s="162"/>
      <c r="G30" s="162"/>
      <c r="H30" s="159" t="s">
        <v>346</v>
      </c>
      <c r="I30" s="160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69" t="s">
        <v>341</v>
      </c>
      <c r="B32" s="162"/>
      <c r="C32" s="162"/>
      <c r="D32" s="163"/>
      <c r="E32" s="169" t="s">
        <v>344</v>
      </c>
      <c r="F32" s="162"/>
      <c r="G32" s="162"/>
      <c r="H32" s="159" t="s">
        <v>347</v>
      </c>
      <c r="I32" s="16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9" t="s">
        <v>342</v>
      </c>
      <c r="B34" s="162"/>
      <c r="C34" s="162"/>
      <c r="D34" s="163"/>
      <c r="E34" s="169" t="s">
        <v>345</v>
      </c>
      <c r="F34" s="162"/>
      <c r="G34" s="162"/>
      <c r="H34" s="159" t="s">
        <v>348</v>
      </c>
      <c r="I34" s="16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9" t="s">
        <v>343</v>
      </c>
      <c r="B36" s="162"/>
      <c r="C36" s="162"/>
      <c r="D36" s="163"/>
      <c r="E36" s="169" t="s">
        <v>345</v>
      </c>
      <c r="F36" s="162"/>
      <c r="G36" s="162"/>
      <c r="H36" s="159" t="s">
        <v>349</v>
      </c>
      <c r="I36" s="160"/>
      <c r="J36" s="10"/>
      <c r="K36" s="10"/>
      <c r="L36" s="10"/>
    </row>
    <row r="37" spans="1:12" ht="12.75">
      <c r="A37" s="102"/>
      <c r="B37" s="30"/>
      <c r="C37" s="164"/>
      <c r="D37" s="165"/>
      <c r="E37" s="16"/>
      <c r="F37" s="164"/>
      <c r="G37" s="165"/>
      <c r="H37" s="16"/>
      <c r="I37" s="9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9" t="s">
        <v>266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2"/>
      <c r="B45" s="30"/>
      <c r="C45" s="164"/>
      <c r="D45" s="165"/>
      <c r="E45" s="16"/>
      <c r="F45" s="164"/>
      <c r="G45" s="166"/>
      <c r="H45" s="35"/>
      <c r="I45" s="106"/>
      <c r="J45" s="10"/>
      <c r="K45" s="10"/>
      <c r="L45" s="10"/>
    </row>
    <row r="46" spans="1:12" ht="12.75">
      <c r="A46" s="139" t="s">
        <v>267</v>
      </c>
      <c r="B46" s="140"/>
      <c r="C46" s="161" t="s">
        <v>332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9" t="s">
        <v>269</v>
      </c>
      <c r="B48" s="140"/>
      <c r="C48" s="146" t="s">
        <v>333</v>
      </c>
      <c r="D48" s="142"/>
      <c r="E48" s="143"/>
      <c r="F48" s="16"/>
      <c r="G48" s="50" t="s">
        <v>270</v>
      </c>
      <c r="H48" s="146" t="s">
        <v>334</v>
      </c>
      <c r="I48" s="14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9" t="s">
        <v>256</v>
      </c>
      <c r="B50" s="140"/>
      <c r="C50" s="141" t="s">
        <v>335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271</v>
      </c>
      <c r="B52" s="145"/>
      <c r="C52" s="146" t="s">
        <v>336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7"/>
      <c r="B53" s="20"/>
      <c r="C53" s="155" t="s">
        <v>272</v>
      </c>
      <c r="D53" s="155"/>
      <c r="E53" s="155"/>
      <c r="F53" s="155"/>
      <c r="G53" s="155"/>
      <c r="H53" s="15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8" t="s">
        <v>273</v>
      </c>
      <c r="C55" s="149"/>
      <c r="D55" s="149"/>
      <c r="E55" s="149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50" t="s">
        <v>305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7"/>
      <c r="B57" s="150" t="s">
        <v>306</v>
      </c>
      <c r="C57" s="151"/>
      <c r="D57" s="151"/>
      <c r="E57" s="151"/>
      <c r="F57" s="151"/>
      <c r="G57" s="151"/>
      <c r="H57" s="151"/>
      <c r="I57" s="109"/>
      <c r="J57" s="10"/>
      <c r="K57" s="10"/>
      <c r="L57" s="10"/>
    </row>
    <row r="58" spans="1:12" ht="12.75">
      <c r="A58" s="107"/>
      <c r="B58" s="150" t="s">
        <v>307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7"/>
      <c r="B59" s="150" t="s">
        <v>308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56" t="s">
        <v>276</v>
      </c>
      <c r="H62" s="157"/>
      <c r="I62" s="15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7"/>
      <c r="H63" s="13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0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A125" sqref="A125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58</v>
      </c>
      <c r="B4" s="215"/>
      <c r="C4" s="215"/>
      <c r="D4" s="215"/>
      <c r="E4" s="215"/>
      <c r="F4" s="215"/>
      <c r="G4" s="215"/>
      <c r="H4" s="216"/>
      <c r="I4" s="57" t="s">
        <v>277</v>
      </c>
      <c r="J4" s="58" t="s">
        <v>318</v>
      </c>
      <c r="K4" s="59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59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12</v>
      </c>
      <c r="B8" s="207"/>
      <c r="C8" s="207"/>
      <c r="D8" s="207"/>
      <c r="E8" s="207"/>
      <c r="F8" s="207"/>
      <c r="G8" s="207"/>
      <c r="H8" s="208"/>
      <c r="I8" s="1">
        <v>2</v>
      </c>
      <c r="J8" s="127">
        <f>J9+J16+J26+J35+J39</f>
        <v>1468819290</v>
      </c>
      <c r="K8" s="127">
        <f>K9+K16+K26+K35+K39</f>
        <v>1904951321.3216414</v>
      </c>
    </row>
    <row r="9" spans="1:11" ht="12.75">
      <c r="A9" s="217" t="s">
        <v>204</v>
      </c>
      <c r="B9" s="218"/>
      <c r="C9" s="218"/>
      <c r="D9" s="218"/>
      <c r="E9" s="218"/>
      <c r="F9" s="218"/>
      <c r="G9" s="218"/>
      <c r="H9" s="219"/>
      <c r="I9" s="1">
        <v>3</v>
      </c>
      <c r="J9" s="127">
        <f>SUM(J10:J15)</f>
        <v>1386961</v>
      </c>
      <c r="K9" s="127">
        <f>SUM(K10:K15)</f>
        <v>1470408</v>
      </c>
    </row>
    <row r="10" spans="1:11" ht="12.75">
      <c r="A10" s="217" t="s">
        <v>111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13</v>
      </c>
      <c r="B11" s="218"/>
      <c r="C11" s="218"/>
      <c r="D11" s="218"/>
      <c r="E11" s="218"/>
      <c r="F11" s="218"/>
      <c r="G11" s="218"/>
      <c r="H11" s="219"/>
      <c r="I11" s="1">
        <v>5</v>
      </c>
      <c r="J11" s="128">
        <v>829192</v>
      </c>
      <c r="K11" s="128">
        <v>912639</v>
      </c>
    </row>
    <row r="12" spans="1:11" ht="12.75">
      <c r="A12" s="217" t="s">
        <v>112</v>
      </c>
      <c r="B12" s="218"/>
      <c r="C12" s="218"/>
      <c r="D12" s="218"/>
      <c r="E12" s="218"/>
      <c r="F12" s="218"/>
      <c r="G12" s="218"/>
      <c r="H12" s="219"/>
      <c r="I12" s="1">
        <v>6</v>
      </c>
      <c r="J12" s="128"/>
      <c r="K12" s="128"/>
    </row>
    <row r="13" spans="1:11" ht="12.75">
      <c r="A13" s="217" t="s">
        <v>207</v>
      </c>
      <c r="B13" s="218"/>
      <c r="C13" s="218"/>
      <c r="D13" s="218"/>
      <c r="E13" s="218"/>
      <c r="F13" s="218"/>
      <c r="G13" s="218"/>
      <c r="H13" s="219"/>
      <c r="I13" s="1">
        <v>7</v>
      </c>
      <c r="J13" s="128"/>
      <c r="K13" s="128"/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8</v>
      </c>
      <c r="J14" s="128">
        <v>557769</v>
      </c>
      <c r="K14" s="128">
        <v>557769</v>
      </c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205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7">
        <f>SUM(J17:J25)</f>
        <v>1352707568</v>
      </c>
      <c r="K16" s="127">
        <f>SUM(K17:K25)</f>
        <v>1785594862</v>
      </c>
    </row>
    <row r="17" spans="1:11" ht="12.75">
      <c r="A17" s="217" t="s">
        <v>210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217884356</v>
      </c>
      <c r="K17" s="7">
        <v>281538292</v>
      </c>
    </row>
    <row r="18" spans="1:11" ht="12.75">
      <c r="A18" s="217" t="s">
        <v>246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984858617</v>
      </c>
      <c r="K18" s="7">
        <v>1268409837</v>
      </c>
    </row>
    <row r="19" spans="1:11" ht="12.75">
      <c r="A19" s="217" t="s">
        <v>211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102775333</v>
      </c>
      <c r="K19" s="7">
        <v>121490295</v>
      </c>
    </row>
    <row r="20" spans="1:11" ht="12.75">
      <c r="A20" s="217" t="s">
        <v>26</v>
      </c>
      <c r="B20" s="218"/>
      <c r="C20" s="218"/>
      <c r="D20" s="218"/>
      <c r="E20" s="218"/>
      <c r="F20" s="218"/>
      <c r="G20" s="218"/>
      <c r="H20" s="219"/>
      <c r="I20" s="1">
        <v>14</v>
      </c>
      <c r="J20" s="128">
        <v>2904616</v>
      </c>
      <c r="K20" s="128">
        <v>2782433</v>
      </c>
    </row>
    <row r="21" spans="1:11" ht="12.75">
      <c r="A21" s="217" t="s">
        <v>27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71</v>
      </c>
      <c r="B22" s="218"/>
      <c r="C22" s="218"/>
      <c r="D22" s="218"/>
      <c r="E22" s="218"/>
      <c r="F22" s="218"/>
      <c r="G22" s="218"/>
      <c r="H22" s="219"/>
      <c r="I22" s="1">
        <v>16</v>
      </c>
      <c r="J22" s="128">
        <v>2701391</v>
      </c>
      <c r="K22" s="128">
        <v>1446143</v>
      </c>
    </row>
    <row r="23" spans="1:11" ht="12.75">
      <c r="A23" s="217" t="s">
        <v>72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32322001</v>
      </c>
      <c r="K23" s="7">
        <v>101357475</v>
      </c>
    </row>
    <row r="24" spans="1:11" ht="12.75">
      <c r="A24" s="217" t="s">
        <v>73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9261254</v>
      </c>
      <c r="K24" s="7">
        <v>8570387</v>
      </c>
    </row>
    <row r="25" spans="1:11" ht="12.75">
      <c r="A25" s="217" t="s">
        <v>74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0</v>
      </c>
      <c r="K25" s="7"/>
    </row>
    <row r="26" spans="1:11" ht="12.75">
      <c r="A26" s="217" t="s">
        <v>189</v>
      </c>
      <c r="B26" s="218"/>
      <c r="C26" s="218"/>
      <c r="D26" s="218"/>
      <c r="E26" s="218"/>
      <c r="F26" s="218"/>
      <c r="G26" s="218"/>
      <c r="H26" s="219"/>
      <c r="I26" s="1">
        <v>20</v>
      </c>
      <c r="J26" s="52">
        <v>84734206</v>
      </c>
      <c r="K26" s="52">
        <f>SUM(K27:K34)</f>
        <v>81010577.32164133</v>
      </c>
    </row>
    <row r="27" spans="1:11" ht="12.75">
      <c r="A27" s="217" t="s">
        <v>75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8</v>
      </c>
      <c r="K27" s="7"/>
    </row>
    <row r="28" spans="1:11" ht="12.75">
      <c r="A28" s="217" t="s">
        <v>76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33293604</v>
      </c>
      <c r="K28" s="7">
        <v>32905324</v>
      </c>
    </row>
    <row r="29" spans="1:11" ht="12.75">
      <c r="A29" s="217" t="s">
        <v>77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0</v>
      </c>
      <c r="K29" s="7">
        <v>150017</v>
      </c>
    </row>
    <row r="30" spans="1:11" ht="12.75">
      <c r="A30" s="217" t="s">
        <v>82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83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/>
    </row>
    <row r="32" spans="1:11" ht="12.75">
      <c r="A32" s="217" t="s">
        <v>84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51440594</v>
      </c>
      <c r="K32" s="7">
        <v>43444206.321641326</v>
      </c>
    </row>
    <row r="33" spans="1:11" ht="12.75">
      <c r="A33" s="217" t="s">
        <v>78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0</v>
      </c>
      <c r="K33" s="7">
        <v>4511030</v>
      </c>
    </row>
    <row r="34" spans="1:11" ht="12.75">
      <c r="A34" s="217" t="s">
        <v>182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/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7">
        <f>SUM(J36:J38)</f>
        <v>0</v>
      </c>
      <c r="K35" s="127">
        <f>SUM(K36:K38)</f>
        <v>0</v>
      </c>
    </row>
    <row r="36" spans="1:11" ht="12.75">
      <c r="A36" s="217" t="s">
        <v>79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80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81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29990555</v>
      </c>
      <c r="K39" s="7">
        <v>36875474</v>
      </c>
    </row>
    <row r="40" spans="1:11" ht="12.75">
      <c r="A40" s="206" t="s">
        <v>239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7">
        <f>J41+J49+J56+J64</f>
        <v>177700505</v>
      </c>
      <c r="K40" s="127">
        <f>K41+K49+K56+K64</f>
        <v>115425698</v>
      </c>
    </row>
    <row r="41" spans="1:11" ht="12.75">
      <c r="A41" s="217" t="s">
        <v>99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7">
        <f>SUM(J42:J48)</f>
        <v>3798616</v>
      </c>
      <c r="K41" s="127">
        <f>SUM(K42:K48)</f>
        <v>2841028</v>
      </c>
    </row>
    <row r="42" spans="1:11" ht="12.75">
      <c r="A42" s="217" t="s">
        <v>116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3634477</v>
      </c>
      <c r="K42" s="7">
        <v>2413821</v>
      </c>
    </row>
    <row r="43" spans="1:11" ht="12.75">
      <c r="A43" s="217" t="s">
        <v>117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85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86</v>
      </c>
      <c r="B45" s="218"/>
      <c r="C45" s="218"/>
      <c r="D45" s="218"/>
      <c r="E45" s="218"/>
      <c r="F45" s="218"/>
      <c r="G45" s="218"/>
      <c r="H45" s="219"/>
      <c r="I45" s="1">
        <v>39</v>
      </c>
      <c r="J45" s="128">
        <v>1679</v>
      </c>
      <c r="K45" s="128">
        <v>1679</v>
      </c>
    </row>
    <row r="46" spans="1:11" ht="12.75">
      <c r="A46" s="217" t="s">
        <v>87</v>
      </c>
      <c r="B46" s="218"/>
      <c r="C46" s="218"/>
      <c r="D46" s="218"/>
      <c r="E46" s="218"/>
      <c r="F46" s="218"/>
      <c r="G46" s="218"/>
      <c r="H46" s="219"/>
      <c r="I46" s="1">
        <v>40</v>
      </c>
      <c r="J46" s="128">
        <v>162460</v>
      </c>
      <c r="K46" s="128">
        <v>425528</v>
      </c>
    </row>
    <row r="47" spans="1:11" ht="12.75">
      <c r="A47" s="217" t="s">
        <v>88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89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100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7">
        <f>SUM(J50:J55)</f>
        <v>43287762</v>
      </c>
      <c r="K49" s="127">
        <f>SUM(K50:K55)</f>
        <v>35223105</v>
      </c>
    </row>
    <row r="50" spans="1:11" ht="12.75">
      <c r="A50" s="217" t="s">
        <v>199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137151</v>
      </c>
      <c r="K50" s="7">
        <v>151428</v>
      </c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21139524</v>
      </c>
      <c r="K51" s="7">
        <v>19923425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>
        <v>0</v>
      </c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0</v>
      </c>
      <c r="K53" s="7">
        <v>0</v>
      </c>
    </row>
    <row r="54" spans="1:11" ht="12.75">
      <c r="A54" s="217" t="s">
        <v>9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10025627</v>
      </c>
      <c r="K54" s="7">
        <v>8588955</v>
      </c>
    </row>
    <row r="55" spans="1:11" ht="12.75">
      <c r="A55" s="217" t="s">
        <v>10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f>1000699+10984761</f>
        <v>11985460</v>
      </c>
      <c r="K55" s="7">
        <v>6559297</v>
      </c>
    </row>
    <row r="56" spans="1:11" ht="12.75">
      <c r="A56" s="217" t="s">
        <v>101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7">
        <f>SUM(J57:J63)</f>
        <v>208411</v>
      </c>
      <c r="K56" s="127">
        <f>SUM(K57:K63)</f>
        <v>6539649</v>
      </c>
    </row>
    <row r="57" spans="1:11" ht="12.75">
      <c r="A57" s="217" t="s">
        <v>75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76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241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82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83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208411</v>
      </c>
      <c r="K61" s="7">
        <v>208411</v>
      </c>
    </row>
    <row r="62" spans="1:11" ht="12.75">
      <c r="A62" s="217" t="s">
        <v>84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/>
      <c r="K62" s="7">
        <v>6331238</v>
      </c>
    </row>
    <row r="63" spans="1:11" ht="12.75">
      <c r="A63" s="217" t="s">
        <v>45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>
        <v>0</v>
      </c>
    </row>
    <row r="64" spans="1:11" ht="12.75">
      <c r="A64" s="217" t="s">
        <v>206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130405716</v>
      </c>
      <c r="K64" s="7">
        <v>70821916</v>
      </c>
    </row>
    <row r="65" spans="1:11" ht="12.75">
      <c r="A65" s="206" t="s">
        <v>55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240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7">
        <f>J7+J8+J40+J65</f>
        <v>1646519795</v>
      </c>
      <c r="K66" s="127">
        <f>K7+K8+K40+K65</f>
        <v>2020377019.3216414</v>
      </c>
    </row>
    <row r="67" spans="1:11" ht="12.75">
      <c r="A67" s="220" t="s">
        <v>90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57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190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9">
        <f>J70+J71+J72+J78+J79+J82+J85</f>
        <v>804243984</v>
      </c>
      <c r="K69" s="129">
        <f>K70+K71+K72+K78+K79+K82+K85</f>
        <v>768939289</v>
      </c>
    </row>
    <row r="70" spans="1:11" ht="12.75">
      <c r="A70" s="217" t="s">
        <v>140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43650000</v>
      </c>
      <c r="K70" s="7">
        <v>65475000</v>
      </c>
    </row>
    <row r="71" spans="1:11" ht="12.75">
      <c r="A71" s="217" t="s">
        <v>141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460005525</v>
      </c>
      <c r="K71" s="7">
        <v>438180525</v>
      </c>
    </row>
    <row r="72" spans="1:11" ht="12.75">
      <c r="A72" s="217" t="s">
        <v>142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7">
        <f>J73+J74-J75+J76+J77</f>
        <v>371827653</v>
      </c>
      <c r="K72" s="127">
        <f>K73+K74-K75+K76+K77</f>
        <v>369637183</v>
      </c>
    </row>
    <row r="73" spans="1:11" ht="12.75">
      <c r="A73" s="217" t="s">
        <v>143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2182500</v>
      </c>
      <c r="K73" s="7">
        <v>2182500</v>
      </c>
    </row>
    <row r="74" spans="1:11" ht="12.75">
      <c r="A74" s="217" t="s">
        <v>144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3380</v>
      </c>
      <c r="K74" s="7">
        <v>3380</v>
      </c>
    </row>
    <row r="75" spans="1:11" ht="12.75">
      <c r="A75" s="217" t="s">
        <v>132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3380</v>
      </c>
      <c r="K75" s="7">
        <v>3380</v>
      </c>
    </row>
    <row r="76" spans="1:11" ht="12.75">
      <c r="A76" s="217" t="s">
        <v>133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/>
    </row>
    <row r="77" spans="1:11" ht="12.75">
      <c r="A77" s="217" t="s">
        <v>134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369645153</v>
      </c>
      <c r="K77" s="7">
        <f>367454691-8</f>
        <v>367454683</v>
      </c>
    </row>
    <row r="78" spans="1:11" ht="12.75">
      <c r="A78" s="217" t="s">
        <v>135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8">
        <v>114756</v>
      </c>
      <c r="K78" s="7">
        <v>114756</v>
      </c>
    </row>
    <row r="79" spans="1:11" ht="12.75">
      <c r="A79" s="217" t="s">
        <v>237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7">
        <f>J80-J81</f>
        <v>20197276</v>
      </c>
      <c r="K79" s="127">
        <f>K80-K81</f>
        <v>-94058950</v>
      </c>
    </row>
    <row r="80" spans="1:11" ht="12.75">
      <c r="A80" s="226" t="s">
        <v>168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20197276</v>
      </c>
      <c r="K80" s="7"/>
    </row>
    <row r="81" spans="1:11" ht="12.75">
      <c r="A81" s="226" t="s">
        <v>169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>
        <v>94058950</v>
      </c>
    </row>
    <row r="82" spans="1:11" ht="12.75">
      <c r="A82" s="217" t="s">
        <v>238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7">
        <f>J83-J84</f>
        <v>-114256226</v>
      </c>
      <c r="K82" s="127">
        <f>K83-K84</f>
        <v>-32758686</v>
      </c>
    </row>
    <row r="83" spans="1:11" ht="12.75">
      <c r="A83" s="226" t="s">
        <v>170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0</v>
      </c>
      <c r="K83" s="7"/>
    </row>
    <row r="84" spans="1:11" ht="12.75">
      <c r="A84" s="226" t="s">
        <v>171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114256226</v>
      </c>
      <c r="K84" s="7">
        <f>32758694-8</f>
        <v>32758686</v>
      </c>
    </row>
    <row r="85" spans="1:11" ht="12.75">
      <c r="A85" s="217" t="s">
        <v>172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22705000</v>
      </c>
      <c r="K85" s="7">
        <v>22349461</v>
      </c>
    </row>
    <row r="86" spans="1:11" ht="12.75">
      <c r="A86" s="206" t="s">
        <v>18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7">
        <f>SUM(J87:J89)</f>
        <v>56906647</v>
      </c>
      <c r="K86" s="127">
        <f>SUM(K87:K89)</f>
        <v>133071300</v>
      </c>
    </row>
    <row r="87" spans="1:11" ht="12.75">
      <c r="A87" s="217" t="s">
        <v>128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1606868</v>
      </c>
      <c r="K87" s="7">
        <v>1606868</v>
      </c>
    </row>
    <row r="88" spans="1:11" ht="12.75">
      <c r="A88" s="217" t="s">
        <v>129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>
        <v>0</v>
      </c>
      <c r="K88" s="7">
        <v>0</v>
      </c>
    </row>
    <row r="89" spans="1:11" ht="12.75">
      <c r="A89" s="217" t="s">
        <v>130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55299779</v>
      </c>
      <c r="K89" s="7">
        <v>131464432</v>
      </c>
    </row>
    <row r="90" spans="1:11" ht="12.75">
      <c r="A90" s="206" t="s">
        <v>19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7">
        <f>SUM(J91:J99)</f>
        <v>528472978</v>
      </c>
      <c r="K90" s="127">
        <f>SUM(K91:K99)</f>
        <v>837479864</v>
      </c>
    </row>
    <row r="91" spans="1:11" ht="12.75">
      <c r="A91" s="217" t="s">
        <v>131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7661532</v>
      </c>
      <c r="K91" s="7">
        <v>75997730</v>
      </c>
    </row>
    <row r="92" spans="1:11" ht="12.75">
      <c r="A92" s="217" t="s">
        <v>242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0</v>
      </c>
      <c r="K92" s="7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520811446</v>
      </c>
      <c r="K93" s="7">
        <v>761482134</v>
      </c>
    </row>
    <row r="94" spans="1:11" ht="12.75">
      <c r="A94" s="217" t="s">
        <v>243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244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245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93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91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92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20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7">
        <f>SUM(J101:J112)</f>
        <v>256896186</v>
      </c>
      <c r="K100" s="127">
        <f>SUM(K101:K112)</f>
        <v>280886566</v>
      </c>
    </row>
    <row r="101" spans="1:11" ht="12.75">
      <c r="A101" s="217" t="s">
        <v>131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33969748</v>
      </c>
      <c r="K101" s="7">
        <v>27527309</v>
      </c>
    </row>
    <row r="102" spans="1:11" ht="12.75">
      <c r="A102" s="217" t="s">
        <v>242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0</v>
      </c>
      <c r="K102" s="7">
        <v>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135431755</v>
      </c>
      <c r="K103" s="7">
        <v>138629437</v>
      </c>
    </row>
    <row r="104" spans="1:11" ht="12.75">
      <c r="A104" s="217" t="s">
        <v>243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0</v>
      </c>
      <c r="K104" s="7">
        <v>0</v>
      </c>
    </row>
    <row r="105" spans="1:11" ht="12.75">
      <c r="A105" s="217" t="s">
        <v>244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43001110</v>
      </c>
      <c r="K105" s="7">
        <v>55931082</v>
      </c>
    </row>
    <row r="106" spans="1:11" ht="12.75">
      <c r="A106" s="217" t="s">
        <v>245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93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94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6378492</v>
      </c>
      <c r="K108" s="135">
        <v>9225663</v>
      </c>
    </row>
    <row r="109" spans="1:11" ht="12.75">
      <c r="A109" s="217" t="s">
        <v>95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9010719</v>
      </c>
      <c r="K109" s="135">
        <v>6827267</v>
      </c>
    </row>
    <row r="110" spans="1:11" ht="12.75">
      <c r="A110" s="217" t="s">
        <v>98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0</v>
      </c>
      <c r="K110" s="135">
        <v>0</v>
      </c>
    </row>
    <row r="111" spans="1:11" ht="12.75">
      <c r="A111" s="217" t="s">
        <v>96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135">
        <v>0</v>
      </c>
    </row>
    <row r="112" spans="1:11" ht="12.75">
      <c r="A112" s="217" t="s">
        <v>97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29104362</v>
      </c>
      <c r="K112" s="135">
        <v>42745808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24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7">
        <f>J69+J86+J90+J100+J113</f>
        <v>1646519795</v>
      </c>
      <c r="K114" s="127">
        <f>K69+K86+K90+K100+K113</f>
        <v>2020377019</v>
      </c>
    </row>
    <row r="115" spans="1:11" ht="12.75">
      <c r="A115" s="231" t="s">
        <v>56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185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7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130">
        <f>+J69-J119</f>
        <v>781538984</v>
      </c>
      <c r="K118" s="130">
        <f>+K69-K119</f>
        <v>746589828</v>
      </c>
    </row>
    <row r="119" spans="1:11" ht="12.75">
      <c r="A119" s="239" t="s">
        <v>8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131">
        <f>+J85</f>
        <v>22705000</v>
      </c>
      <c r="K119" s="131">
        <f>+K85</f>
        <v>22349461</v>
      </c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conditionalFormatting sqref="J11:J14">
    <cfRule type="cellIs" priority="16" dxfId="2" operator="notEqual" stopIfTrue="1">
      <formula>ROUND(J11,0)</formula>
    </cfRule>
    <cfRule type="cellIs" priority="17" dxfId="1" operator="lessThan" stopIfTrue="1">
      <formula>0</formula>
    </cfRule>
  </conditionalFormatting>
  <conditionalFormatting sqref="J20">
    <cfRule type="cellIs" priority="14" dxfId="2" operator="notEqual" stopIfTrue="1">
      <formula>ROUND(J20,0)</formula>
    </cfRule>
    <cfRule type="cellIs" priority="15" dxfId="1" operator="lessThan" stopIfTrue="1">
      <formula>0</formula>
    </cfRule>
  </conditionalFormatting>
  <conditionalFormatting sqref="J22">
    <cfRule type="cellIs" priority="12" dxfId="2" operator="notEqual" stopIfTrue="1">
      <formula>ROUND(J22,0)</formula>
    </cfRule>
    <cfRule type="cellIs" priority="13" dxfId="1" operator="lessThan" stopIfTrue="1">
      <formula>0</formula>
    </cfRule>
  </conditionalFormatting>
  <conditionalFormatting sqref="J45:J46">
    <cfRule type="cellIs" priority="10" dxfId="2" operator="notEqual" stopIfTrue="1">
      <formula>ROUND(J45,0)</formula>
    </cfRule>
    <cfRule type="cellIs" priority="11" dxfId="1" operator="lessThan" stopIfTrue="1">
      <formula>0</formula>
    </cfRule>
  </conditionalFormatting>
  <conditionalFormatting sqref="J78">
    <cfRule type="cellIs" priority="9" dxfId="2" operator="notEqual" stopIfTrue="1">
      <formula>ROUND(J78,0)</formula>
    </cfRule>
  </conditionalFormatting>
  <conditionalFormatting sqref="K11:K14">
    <cfRule type="cellIs" priority="7" dxfId="2" operator="notEqual" stopIfTrue="1">
      <formula>ROUND(K11,0)</formula>
    </cfRule>
    <cfRule type="cellIs" priority="8" dxfId="1" operator="lessThan" stopIfTrue="1">
      <formula>0</formula>
    </cfRule>
  </conditionalFormatting>
  <conditionalFormatting sqref="K20">
    <cfRule type="cellIs" priority="5" dxfId="2" operator="notEqual" stopIfTrue="1">
      <formula>ROUND(K20,0)</formula>
    </cfRule>
    <cfRule type="cellIs" priority="6" dxfId="1" operator="lessThan" stopIfTrue="1">
      <formula>0</formula>
    </cfRule>
  </conditionalFormatting>
  <conditionalFormatting sqref="K22">
    <cfRule type="cellIs" priority="3" dxfId="2" operator="notEqual" stopIfTrue="1">
      <formula>ROUND(K22,0)</formula>
    </cfRule>
    <cfRule type="cellIs" priority="4" dxfId="1" operator="lessThan" stopIfTrue="1">
      <formula>0</formula>
    </cfRule>
  </conditionalFormatting>
  <conditionalFormatting sqref="K45:K46">
    <cfRule type="cellIs" priority="1" dxfId="2" operator="notEqual" stopIfTrue="1">
      <formula>ROUND(K45,0)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K1:IV65536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23:J44 J47:J67 J114:J115 J72 J81:J82 J79 J86 J90 J94:J100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1">
      <selection activeCell="J47" sqref="J47"/>
    </sheetView>
  </sheetViews>
  <sheetFormatPr defaultColWidth="9.140625" defaultRowHeight="12.75"/>
  <cols>
    <col min="1" max="9" width="9.140625" style="51" customWidth="1"/>
    <col min="10" max="11" width="11.57421875" style="51" bestFit="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58</v>
      </c>
      <c r="B4" s="245"/>
      <c r="C4" s="245"/>
      <c r="D4" s="245"/>
      <c r="E4" s="245"/>
      <c r="F4" s="245"/>
      <c r="G4" s="245"/>
      <c r="H4" s="245"/>
      <c r="I4" s="57" t="s">
        <v>278</v>
      </c>
      <c r="J4" s="246" t="s">
        <v>318</v>
      </c>
      <c r="K4" s="246"/>
      <c r="L4" s="246" t="s">
        <v>319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25</v>
      </c>
      <c r="B7" s="204"/>
      <c r="C7" s="204"/>
      <c r="D7" s="204"/>
      <c r="E7" s="204"/>
      <c r="F7" s="204"/>
      <c r="G7" s="204"/>
      <c r="H7" s="205"/>
      <c r="I7" s="3">
        <v>111</v>
      </c>
      <c r="J7" s="53">
        <f>SUM(J8:J9)</f>
        <v>12766251</v>
      </c>
      <c r="K7" s="53">
        <f>SUM(K8:K9)</f>
        <v>12766251</v>
      </c>
      <c r="L7" s="53">
        <f>SUM(L8:L9)</f>
        <v>63393167.30912248</v>
      </c>
      <c r="M7" s="53">
        <f>SUM(M8:M9)</f>
        <v>63393167.30912248</v>
      </c>
    </row>
    <row r="8" spans="1:13" ht="12.75">
      <c r="A8" s="206" t="s">
        <v>151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12630398</v>
      </c>
      <c r="K8" s="7">
        <v>12630398</v>
      </c>
      <c r="L8" s="7">
        <v>62580617.06082558</v>
      </c>
      <c r="M8" s="7">
        <v>62580617.06082558</v>
      </c>
    </row>
    <row r="9" spans="1:13" ht="12.75">
      <c r="A9" s="206" t="s">
        <v>102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135853</v>
      </c>
      <c r="K9" s="7">
        <v>135853</v>
      </c>
      <c r="L9" s="7">
        <v>812550.2482969</v>
      </c>
      <c r="M9" s="7">
        <v>812550.2482969</v>
      </c>
    </row>
    <row r="10" spans="1:13" ht="12.75">
      <c r="A10" s="206" t="s">
        <v>11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49168980.99</v>
      </c>
      <c r="K10" s="52">
        <f>K11+K12+K16+K20+K21+K22+K25+K26</f>
        <v>49168980.99</v>
      </c>
      <c r="L10" s="52">
        <f>L11+L12+L16+L20+L21+L22+L25+L26</f>
        <v>98191513.09656271</v>
      </c>
      <c r="M10" s="52">
        <f>M11+M12+M16+M20+M21+M22+M25+M26</f>
        <v>98191513.09656271</v>
      </c>
    </row>
    <row r="11" spans="1:13" ht="12.75">
      <c r="A11" s="206" t="s">
        <v>103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21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13528279</v>
      </c>
      <c r="K12" s="52">
        <f>SUM(K13:K15)</f>
        <v>13528279</v>
      </c>
      <c r="L12" s="52">
        <f>SUM(L13:L15)</f>
        <v>39137115</v>
      </c>
      <c r="M12" s="52">
        <f>SUM(M13:M15)</f>
        <v>39137115</v>
      </c>
    </row>
    <row r="13" spans="1:13" ht="12.75">
      <c r="A13" s="217" t="s">
        <v>145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6858599</v>
      </c>
      <c r="K13" s="7">
        <v>6858599</v>
      </c>
      <c r="L13" s="7">
        <v>14759982</v>
      </c>
      <c r="M13" s="7">
        <v>14759982</v>
      </c>
    </row>
    <row r="14" spans="1:13" ht="12.75">
      <c r="A14" s="217" t="s">
        <v>146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7" t="s">
        <v>60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6669680</v>
      </c>
      <c r="K15" s="7">
        <v>6669680</v>
      </c>
      <c r="L15" s="7">
        <v>24377133</v>
      </c>
      <c r="M15" s="7">
        <v>24377133</v>
      </c>
    </row>
    <row r="16" spans="1:13" ht="12.75">
      <c r="A16" s="206" t="s">
        <v>22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16009644</v>
      </c>
      <c r="K16" s="52">
        <f>SUM(K17:K19)</f>
        <v>16009644</v>
      </c>
      <c r="L16" s="52">
        <f>SUM(L17:L19)</f>
        <v>34344325.09656271</v>
      </c>
      <c r="M16" s="52">
        <f>SUM(M17:M19)</f>
        <v>34344325.09656271</v>
      </c>
    </row>
    <row r="17" spans="1:13" ht="12.75">
      <c r="A17" s="217" t="s">
        <v>61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9599775</v>
      </c>
      <c r="K17" s="7">
        <v>9599775</v>
      </c>
      <c r="L17" s="7">
        <v>20277544.096562713</v>
      </c>
      <c r="M17" s="7">
        <v>20277544.096562713</v>
      </c>
    </row>
    <row r="18" spans="1:13" ht="12.75">
      <c r="A18" s="217" t="s">
        <v>62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4220106</v>
      </c>
      <c r="K18" s="7">
        <v>4220106</v>
      </c>
      <c r="L18" s="7">
        <v>8823552</v>
      </c>
      <c r="M18" s="7">
        <v>8823552</v>
      </c>
    </row>
    <row r="19" spans="1:13" ht="12.75">
      <c r="A19" s="217" t="s">
        <v>63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2189763</v>
      </c>
      <c r="K19" s="7">
        <v>2189763</v>
      </c>
      <c r="L19" s="7">
        <v>5243229</v>
      </c>
      <c r="M19" s="7">
        <v>5243229</v>
      </c>
    </row>
    <row r="20" spans="1:13" ht="12.75">
      <c r="A20" s="206" t="s">
        <v>104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14808600</v>
      </c>
      <c r="K20" s="7">
        <v>14808600</v>
      </c>
      <c r="L20" s="7">
        <v>14973913</v>
      </c>
      <c r="M20" s="7">
        <v>14973913</v>
      </c>
    </row>
    <row r="21" spans="1:13" ht="12.75">
      <c r="A21" s="206" t="s">
        <v>105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/>
      <c r="K21" s="7"/>
      <c r="L21" s="7"/>
      <c r="M21" s="7"/>
    </row>
    <row r="22" spans="1:13" ht="12.75">
      <c r="A22" s="206" t="s">
        <v>23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7" t="s">
        <v>136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137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49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4822457.99</v>
      </c>
      <c r="K26" s="7">
        <v>4822457.99</v>
      </c>
      <c r="L26" s="7">
        <v>9736160</v>
      </c>
      <c r="M26" s="7">
        <v>9736160</v>
      </c>
    </row>
    <row r="27" spans="1:13" ht="12.75">
      <c r="A27" s="206" t="s">
        <v>212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0</v>
      </c>
      <c r="K27" s="52">
        <f>SUM(K28:K32)</f>
        <v>0</v>
      </c>
      <c r="L27" s="52">
        <f>SUM(L28:L32)</f>
        <v>7179189.1058207</v>
      </c>
      <c r="M27" s="52">
        <f>SUM(M28:M32)</f>
        <v>7179189.1058207</v>
      </c>
    </row>
    <row r="28" spans="1:13" ht="12.75">
      <c r="A28" s="206" t="s">
        <v>226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>
        <v>7179189.1058207</v>
      </c>
      <c r="M29" s="7">
        <v>7179189.1058207</v>
      </c>
    </row>
    <row r="30" spans="1:13" ht="12.75">
      <c r="A30" s="206" t="s">
        <v>138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222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139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213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4286107</v>
      </c>
      <c r="K33" s="52">
        <f>SUM(K34:K37)</f>
        <v>4286107</v>
      </c>
      <c r="L33" s="52">
        <f>SUM(L34:L37)</f>
        <v>9507236.8061267</v>
      </c>
      <c r="M33" s="52">
        <f>SUM(M34:M37)</f>
        <v>9507236.8061267</v>
      </c>
    </row>
    <row r="34" spans="1:13" ht="12.75">
      <c r="A34" s="206" t="s">
        <v>65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3331661</v>
      </c>
      <c r="K34" s="7">
        <v>3331661</v>
      </c>
      <c r="L34" s="7">
        <v>530335</v>
      </c>
      <c r="M34" s="7">
        <v>530335</v>
      </c>
    </row>
    <row r="35" spans="1:13" ht="12.75">
      <c r="A35" s="206" t="s">
        <v>64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954446</v>
      </c>
      <c r="K35" s="7">
        <v>954446</v>
      </c>
      <c r="L35" s="7">
        <v>8976901.8061267</v>
      </c>
      <c r="M35" s="7">
        <v>8976901.8061267</v>
      </c>
    </row>
    <row r="36" spans="1:13" ht="12.75">
      <c r="A36" s="206" t="s">
        <v>223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66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>
        <v>0</v>
      </c>
      <c r="L39" s="7">
        <v>288532</v>
      </c>
      <c r="M39" s="7">
        <v>288532</v>
      </c>
    </row>
    <row r="40" spans="1:13" ht="12.75">
      <c r="A40" s="206" t="s">
        <v>224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225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214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12766251</v>
      </c>
      <c r="K42" s="52">
        <f>K7+K27+K38+K40</f>
        <v>12766251</v>
      </c>
      <c r="L42" s="52">
        <f>L7+L27+L38+L40</f>
        <v>70572356.41494317</v>
      </c>
      <c r="M42" s="52">
        <f>M7+M27+M38+M40</f>
        <v>70572356.41494317</v>
      </c>
    </row>
    <row r="43" spans="1:13" ht="12.75">
      <c r="A43" s="206" t="s">
        <v>215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53455087.99</v>
      </c>
      <c r="K43" s="52">
        <f>K10+K33+K39+K41</f>
        <v>53455087.99</v>
      </c>
      <c r="L43" s="52">
        <f>L10+L33+L39+L41</f>
        <v>107987281.90268941</v>
      </c>
      <c r="M43" s="52">
        <f>M10+M33+M39+M41</f>
        <v>107987281.90268941</v>
      </c>
    </row>
    <row r="44" spans="1:13" ht="12.75">
      <c r="A44" s="206" t="s">
        <v>235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-40688836.99</v>
      </c>
      <c r="K44" s="52">
        <f>K42-K43</f>
        <v>-40688836.99</v>
      </c>
      <c r="L44" s="52">
        <f>L42-L43</f>
        <v>-37414925.48774624</v>
      </c>
      <c r="M44" s="52">
        <f>M42-M43</f>
        <v>-37414925.48774624</v>
      </c>
    </row>
    <row r="45" spans="1:13" ht="12.75">
      <c r="A45" s="226" t="s">
        <v>217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26" t="s">
        <v>218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f>IF(J43&gt;J42,J43-J42,0)</f>
        <v>40688836.99</v>
      </c>
      <c r="K46" s="52">
        <f>IF(K43&gt;K42,K43-K42,0)</f>
        <v>40688836.99</v>
      </c>
      <c r="L46" s="52">
        <f>IF(L43&gt;L42,L43-L42,0)</f>
        <v>37414925.48774624</v>
      </c>
      <c r="M46" s="52">
        <f>IF(M43&gt;M42,M43-M42,0)</f>
        <v>37414925.48774624</v>
      </c>
    </row>
    <row r="47" spans="1:13" ht="12.75">
      <c r="A47" s="206" t="s">
        <v>216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-6994411</v>
      </c>
      <c r="K47" s="7">
        <f>J47</f>
        <v>-6994411</v>
      </c>
      <c r="L47" s="7">
        <v>-4656239</v>
      </c>
      <c r="M47" s="7">
        <v>-4656239</v>
      </c>
    </row>
    <row r="48" spans="1:13" ht="12.75">
      <c r="A48" s="206" t="s">
        <v>236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-33694425.99</v>
      </c>
      <c r="K48" s="52">
        <f>K44-K47</f>
        <v>-33694425.99</v>
      </c>
      <c r="L48" s="52">
        <f>L44-L47</f>
        <v>-32758686.48774624</v>
      </c>
      <c r="M48" s="52">
        <f>M44-M47</f>
        <v>-32758686.48774624</v>
      </c>
    </row>
    <row r="49" spans="1:13" ht="12.75">
      <c r="A49" s="226" t="s">
        <v>191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50" t="s">
        <v>219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33694425.99</v>
      </c>
      <c r="K50" s="60">
        <f>IF(K48&lt;0,-K48,0)</f>
        <v>33694425.99</v>
      </c>
      <c r="L50" s="60">
        <f>IF(L48&lt;0,-L48,0)</f>
        <v>32758686.48774624</v>
      </c>
      <c r="M50" s="60">
        <f>IF(M48&lt;0,-M48,0)</f>
        <v>32758686.48774624</v>
      </c>
    </row>
    <row r="51" spans="1:13" ht="12.75" customHeight="1">
      <c r="A51" s="223" t="s">
        <v>311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186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233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234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188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203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220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-2546000</v>
      </c>
      <c r="M57" s="52">
        <f>SUM(M58:M64)</f>
        <v>-2546000</v>
      </c>
    </row>
    <row r="58" spans="1:13" ht="12.75">
      <c r="A58" s="206" t="s">
        <v>227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>
        <f>-3126000-305000</f>
        <v>-3431000</v>
      </c>
      <c r="M58" s="7">
        <f>-3126000-305000</f>
        <v>-3431000</v>
      </c>
    </row>
    <row r="59" spans="1:13" ht="12.75">
      <c r="A59" s="206" t="s">
        <v>228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44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>
        <v>885000</v>
      </c>
      <c r="M61" s="7">
        <v>885000</v>
      </c>
    </row>
    <row r="62" spans="1:13" ht="12.75">
      <c r="A62" s="206" t="s">
        <v>230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0</v>
      </c>
      <c r="K66" s="52">
        <f>K57-K65</f>
        <v>0</v>
      </c>
      <c r="L66" s="52">
        <f>L57-L65</f>
        <v>-2546000</v>
      </c>
      <c r="M66" s="52">
        <f>M57-M65</f>
        <v>-2546000</v>
      </c>
    </row>
    <row r="67" spans="1:13" ht="12.75">
      <c r="A67" s="206" t="s">
        <v>193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0</v>
      </c>
      <c r="K67" s="60">
        <f>K56+K66</f>
        <v>0</v>
      </c>
      <c r="L67" s="60">
        <f>L56+L66</f>
        <v>-2546000</v>
      </c>
      <c r="M67" s="60">
        <f>M56+M66</f>
        <v>-2546000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233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>
        <f>L48-L71</f>
        <v>-32707556.48774624</v>
      </c>
      <c r="M70" s="7">
        <f>M48-M71</f>
        <v>-32707556.48774624</v>
      </c>
    </row>
    <row r="71" spans="1:13" ht="12.75">
      <c r="A71" s="254" t="s">
        <v>234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>
        <v>-51130</v>
      </c>
      <c r="M71" s="8">
        <v>-51130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338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58</v>
      </c>
      <c r="B4" s="266"/>
      <c r="C4" s="266"/>
      <c r="D4" s="266"/>
      <c r="E4" s="266"/>
      <c r="F4" s="266"/>
      <c r="G4" s="266"/>
      <c r="H4" s="266"/>
      <c r="I4" s="65" t="s">
        <v>278</v>
      </c>
      <c r="J4" s="66" t="s">
        <v>318</v>
      </c>
      <c r="K4" s="66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282</v>
      </c>
      <c r="K5" s="68" t="s">
        <v>283</v>
      </c>
    </row>
    <row r="6" spans="1:11" ht="12.75">
      <c r="A6" s="223" t="s">
        <v>155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39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-40688837</v>
      </c>
      <c r="K7" s="5">
        <v>-37414925</v>
      </c>
    </row>
    <row r="8" spans="1:11" ht="12.75">
      <c r="A8" s="217" t="s">
        <v>40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14808600</v>
      </c>
      <c r="K8" s="5">
        <v>14973913</v>
      </c>
    </row>
    <row r="9" spans="1:11" ht="12.75">
      <c r="A9" s="217" t="s">
        <v>41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f>18564524+828</f>
        <v>18565352</v>
      </c>
      <c r="K9" s="5">
        <v>19950073</v>
      </c>
    </row>
    <row r="10" spans="1:11" ht="12.75">
      <c r="A10" s="217" t="s">
        <v>42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5">
        <v>9056048</v>
      </c>
    </row>
    <row r="11" spans="1:11" ht="12.75">
      <c r="A11" s="217" t="s">
        <v>43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1690997</v>
      </c>
      <c r="K11" s="5">
        <v>1618936</v>
      </c>
    </row>
    <row r="12" spans="1:11" ht="12.75">
      <c r="A12" s="217" t="s">
        <v>50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5">
        <v>288533</v>
      </c>
    </row>
    <row r="13" spans="1:11" ht="12.75">
      <c r="A13" s="206" t="s">
        <v>156</v>
      </c>
      <c r="B13" s="207"/>
      <c r="C13" s="207"/>
      <c r="D13" s="207"/>
      <c r="E13" s="207"/>
      <c r="F13" s="207"/>
      <c r="G13" s="207"/>
      <c r="H13" s="207"/>
      <c r="I13" s="1">
        <v>7</v>
      </c>
      <c r="J13" s="63">
        <f>SUM(J7:J12)</f>
        <v>-5623888</v>
      </c>
      <c r="K13" s="52">
        <f>SUM(K7:K12)</f>
        <v>8472578</v>
      </c>
    </row>
    <row r="14" spans="1:11" ht="12.75">
      <c r="A14" s="217" t="s">
        <v>51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52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3981748</v>
      </c>
      <c r="K15" s="7"/>
    </row>
    <row r="16" spans="1:11" ht="12.75">
      <c r="A16" s="217" t="s">
        <v>53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54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>
        <v>545230</v>
      </c>
    </row>
    <row r="18" spans="1:11" ht="12.75">
      <c r="A18" s="206" t="s">
        <v>157</v>
      </c>
      <c r="B18" s="207"/>
      <c r="C18" s="207"/>
      <c r="D18" s="207"/>
      <c r="E18" s="207"/>
      <c r="F18" s="207"/>
      <c r="G18" s="207"/>
      <c r="H18" s="207"/>
      <c r="I18" s="1">
        <v>12</v>
      </c>
      <c r="J18" s="63">
        <f>SUM(J14:J17)</f>
        <v>3981748</v>
      </c>
      <c r="K18" s="52">
        <f>SUM(K14:K17)</f>
        <v>545230</v>
      </c>
    </row>
    <row r="19" spans="1:11" ht="12.75">
      <c r="A19" s="206" t="s">
        <v>35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0</v>
      </c>
      <c r="K19" s="52">
        <f>IF(K13&gt;K18,K13-K18,0)</f>
        <v>7927348</v>
      </c>
    </row>
    <row r="20" spans="1:11" ht="12.75">
      <c r="A20" s="206" t="s">
        <v>36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9605636</v>
      </c>
      <c r="K20" s="52">
        <f>IF(K18&gt;K13,K18-K13,0)</f>
        <v>0</v>
      </c>
    </row>
    <row r="21" spans="1:11" ht="12.75">
      <c r="A21" s="223" t="s">
        <v>158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177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>
        <v>1512916</v>
      </c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0</v>
      </c>
      <c r="K27" s="52">
        <f>SUM(K22:K26)</f>
        <v>1512916</v>
      </c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10430486</v>
      </c>
      <c r="K28" s="7">
        <v>452824206</v>
      </c>
    </row>
    <row r="29" spans="1:11" ht="12.75">
      <c r="A29" s="217" t="s">
        <v>115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15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>
        <v>194992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10430486</v>
      </c>
      <c r="K31" s="52">
        <f>SUM(K28:K30)</f>
        <v>453019198</v>
      </c>
    </row>
    <row r="32" spans="1:11" ht="12.75">
      <c r="A32" s="206" t="s">
        <v>37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6" t="s">
        <v>38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10430486</v>
      </c>
      <c r="K33" s="52">
        <f>IF(K31&gt;K27,K31-K27,0)</f>
        <v>451506282</v>
      </c>
    </row>
    <row r="34" spans="1:11" ht="12.75">
      <c r="A34" s="223" t="s">
        <v>159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173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28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>
        <v>425499565</v>
      </c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67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0</v>
      </c>
      <c r="K38" s="52">
        <f>SUM(K35:K37)</f>
        <v>425499565</v>
      </c>
    </row>
    <row r="39" spans="1:11" ht="12.75">
      <c r="A39" s="217" t="s">
        <v>30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14592623</v>
      </c>
      <c r="K39" s="7">
        <v>36993401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>
        <v>4511030</v>
      </c>
    </row>
    <row r="44" spans="1:11" ht="12.75">
      <c r="A44" s="206" t="s">
        <v>68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14592623</v>
      </c>
      <c r="K44" s="52">
        <f>SUM(K39:K43)</f>
        <v>41504431</v>
      </c>
    </row>
    <row r="45" spans="1:11" ht="12.75">
      <c r="A45" s="206" t="s">
        <v>16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0</v>
      </c>
      <c r="K45" s="52">
        <f>IF(K38&gt;K44,K38-K44,0)</f>
        <v>383995134</v>
      </c>
    </row>
    <row r="46" spans="1:11" ht="12.75">
      <c r="A46" s="206" t="s">
        <v>17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14592623</v>
      </c>
      <c r="K46" s="52">
        <f>IF(K44&gt;K38,K44-K38,0)</f>
        <v>0</v>
      </c>
    </row>
    <row r="47" spans="1:11" ht="12.75">
      <c r="A47" s="217" t="s">
        <v>69</v>
      </c>
      <c r="B47" s="218"/>
      <c r="C47" s="218"/>
      <c r="D47" s="218"/>
      <c r="E47" s="218"/>
      <c r="F47" s="218"/>
      <c r="G47" s="218"/>
      <c r="H47" s="218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7" t="s">
        <v>70</v>
      </c>
      <c r="B48" s="218"/>
      <c r="C48" s="218"/>
      <c r="D48" s="218"/>
      <c r="E48" s="218"/>
      <c r="F48" s="218"/>
      <c r="G48" s="218"/>
      <c r="H48" s="218"/>
      <c r="I48" s="1">
        <v>40</v>
      </c>
      <c r="J48" s="63">
        <f>IF(J20-J19+J33-J32+J46-J45&gt;0,J20-J19+J33-J32+J46-J45,0)</f>
        <v>34628745</v>
      </c>
      <c r="K48" s="52">
        <f>IF(K20-K19+K33-K32+K46-K45&gt;0,K20-K19+K33-K32+K46-K45,0)</f>
        <v>59583800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147786817</v>
      </c>
      <c r="K49" s="7">
        <v>130405716</v>
      </c>
    </row>
    <row r="50" spans="1:11" ht="12.75">
      <c r="A50" s="217" t="s">
        <v>174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34628745</v>
      </c>
      <c r="K51" s="7">
        <v>59583800</v>
      </c>
    </row>
    <row r="52" spans="1:11" ht="12.75">
      <c r="A52" s="239" t="s">
        <v>176</v>
      </c>
      <c r="B52" s="240"/>
      <c r="C52" s="240"/>
      <c r="D52" s="240"/>
      <c r="E52" s="240"/>
      <c r="F52" s="240"/>
      <c r="G52" s="240"/>
      <c r="H52" s="240"/>
      <c r="I52" s="4">
        <v>44</v>
      </c>
      <c r="J52" s="64">
        <f>J49+J50-J51</f>
        <v>113158072</v>
      </c>
      <c r="K52" s="60">
        <f>K49+K50-K51</f>
        <v>70821916</v>
      </c>
    </row>
    <row r="54" ht="12.75">
      <c r="J54" s="13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J52:J65536 J12:J14 J16:J27 J29:J35 J37:J38 J40:J48 J50 L1:IV65536 J1:K6 K13:K65536"/>
    <dataValidation type="whole" operator="notEqual" allowBlank="1" showInputMessage="1" showErrorMessage="1" errorTitle="Pogrešan unos" error="Mogu se unijeti samo cjelobrojne vrijednosti." sqref="K7:K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1" sqref="J3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353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58</v>
      </c>
      <c r="B4" s="266"/>
      <c r="C4" s="266"/>
      <c r="D4" s="266"/>
      <c r="E4" s="266"/>
      <c r="F4" s="266"/>
      <c r="G4" s="266"/>
      <c r="H4" s="266"/>
      <c r="I4" s="65" t="s">
        <v>278</v>
      </c>
      <c r="J4" s="66" t="s">
        <v>318</v>
      </c>
      <c r="K4" s="66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282</v>
      </c>
      <c r="K5" s="72" t="s">
        <v>283</v>
      </c>
    </row>
    <row r="6" spans="1:11" ht="12.75">
      <c r="A6" s="223" t="s">
        <v>155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118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119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120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121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197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7" t="s">
        <v>122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123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124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125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126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127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0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3" t="s">
        <v>158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164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165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109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110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3" t="s">
        <v>159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28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29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48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7" t="s">
        <v>30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31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32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33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34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161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162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148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14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160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175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176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14" sqref="L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93" t="s">
        <v>281</v>
      </c>
      <c r="D2" s="293"/>
      <c r="E2" s="76">
        <v>42736</v>
      </c>
      <c r="F2" s="43" t="s">
        <v>249</v>
      </c>
      <c r="G2" s="294">
        <v>42825</v>
      </c>
      <c r="H2" s="295"/>
      <c r="I2" s="73"/>
      <c r="J2" s="73"/>
      <c r="K2" s="73"/>
      <c r="L2" s="77"/>
    </row>
    <row r="3" spans="1:11" ht="23.25">
      <c r="A3" s="296" t="s">
        <v>58</v>
      </c>
      <c r="B3" s="296"/>
      <c r="C3" s="296"/>
      <c r="D3" s="296"/>
      <c r="E3" s="296"/>
      <c r="F3" s="296"/>
      <c r="G3" s="296"/>
      <c r="H3" s="296"/>
      <c r="I3" s="80" t="s">
        <v>304</v>
      </c>
      <c r="J3" s="81" t="s">
        <v>149</v>
      </c>
      <c r="K3" s="81" t="s">
        <v>150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3">
        <v>2</v>
      </c>
      <c r="J4" s="82" t="s">
        <v>282</v>
      </c>
      <c r="K4" s="82" t="s">
        <v>283</v>
      </c>
    </row>
    <row r="5" spans="1:11" ht="12.75">
      <c r="A5" s="285" t="s">
        <v>284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v>43650000</v>
      </c>
      <c r="K5" s="7">
        <v>65475000</v>
      </c>
    </row>
    <row r="6" spans="1:11" ht="12.75">
      <c r="A6" s="285" t="s">
        <v>285</v>
      </c>
      <c r="B6" s="286"/>
      <c r="C6" s="286"/>
      <c r="D6" s="286"/>
      <c r="E6" s="286"/>
      <c r="F6" s="286"/>
      <c r="G6" s="286"/>
      <c r="H6" s="286"/>
      <c r="I6" s="44">
        <v>2</v>
      </c>
      <c r="J6" s="7">
        <v>460005525</v>
      </c>
      <c r="K6" s="7">
        <v>438180525</v>
      </c>
    </row>
    <row r="7" spans="1:11" ht="12.75">
      <c r="A7" s="285" t="s">
        <v>286</v>
      </c>
      <c r="B7" s="286"/>
      <c r="C7" s="286"/>
      <c r="D7" s="286"/>
      <c r="E7" s="286"/>
      <c r="F7" s="286"/>
      <c r="G7" s="286"/>
      <c r="H7" s="286"/>
      <c r="I7" s="44">
        <v>3</v>
      </c>
      <c r="J7" s="7">
        <v>371827653</v>
      </c>
      <c r="K7" s="45">
        <f>Bilanca!K72</f>
        <v>369637183</v>
      </c>
    </row>
    <row r="8" spans="1:11" ht="12.75">
      <c r="A8" s="285" t="s">
        <v>287</v>
      </c>
      <c r="B8" s="286"/>
      <c r="C8" s="286"/>
      <c r="D8" s="286"/>
      <c r="E8" s="286"/>
      <c r="F8" s="286"/>
      <c r="G8" s="286"/>
      <c r="H8" s="286"/>
      <c r="I8" s="44">
        <v>4</v>
      </c>
      <c r="J8" s="7">
        <v>20197276</v>
      </c>
      <c r="K8" s="45">
        <f>Bilanca!K79</f>
        <v>-94058950</v>
      </c>
    </row>
    <row r="9" spans="1:12" ht="12.75">
      <c r="A9" s="285" t="s">
        <v>288</v>
      </c>
      <c r="B9" s="286"/>
      <c r="C9" s="286"/>
      <c r="D9" s="286"/>
      <c r="E9" s="286"/>
      <c r="F9" s="286"/>
      <c r="G9" s="286"/>
      <c r="H9" s="286"/>
      <c r="I9" s="44">
        <v>5</v>
      </c>
      <c r="J9" s="7">
        <v>-114256226</v>
      </c>
      <c r="K9" s="45">
        <f>Bilanca!K82</f>
        <v>-32758686</v>
      </c>
      <c r="L9" s="136"/>
    </row>
    <row r="10" spans="1:11" ht="12.75">
      <c r="A10" s="285" t="s">
        <v>289</v>
      </c>
      <c r="B10" s="286"/>
      <c r="C10" s="286"/>
      <c r="D10" s="286"/>
      <c r="E10" s="286"/>
      <c r="F10" s="286"/>
      <c r="G10" s="286"/>
      <c r="H10" s="286"/>
      <c r="I10" s="44">
        <v>6</v>
      </c>
      <c r="J10" s="7"/>
      <c r="K10" s="45"/>
    </row>
    <row r="11" spans="1:11" ht="12.75">
      <c r="A11" s="285" t="s">
        <v>290</v>
      </c>
      <c r="B11" s="286"/>
      <c r="C11" s="286"/>
      <c r="D11" s="286"/>
      <c r="E11" s="286"/>
      <c r="F11" s="286"/>
      <c r="G11" s="286"/>
      <c r="H11" s="286"/>
      <c r="I11" s="44">
        <v>7</v>
      </c>
      <c r="J11" s="7"/>
      <c r="K11" s="45"/>
    </row>
    <row r="12" spans="1:11" ht="12.75">
      <c r="A12" s="285" t="s">
        <v>291</v>
      </c>
      <c r="B12" s="286"/>
      <c r="C12" s="286"/>
      <c r="D12" s="286"/>
      <c r="E12" s="286"/>
      <c r="F12" s="286"/>
      <c r="G12" s="286"/>
      <c r="H12" s="286"/>
      <c r="I12" s="44">
        <v>8</v>
      </c>
      <c r="J12" s="7"/>
      <c r="K12" s="45"/>
    </row>
    <row r="13" spans="1:11" ht="12.75">
      <c r="A13" s="285" t="s">
        <v>292</v>
      </c>
      <c r="B13" s="286"/>
      <c r="C13" s="286"/>
      <c r="D13" s="286"/>
      <c r="E13" s="286"/>
      <c r="F13" s="286"/>
      <c r="G13" s="286"/>
      <c r="H13" s="286"/>
      <c r="I13" s="44">
        <v>9</v>
      </c>
      <c r="J13" s="45">
        <v>114756</v>
      </c>
      <c r="K13" s="45">
        <f>Bilanca!K78</f>
        <v>114756</v>
      </c>
    </row>
    <row r="14" spans="1:11" ht="12.75">
      <c r="A14" s="287" t="s">
        <v>293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32">
        <f>SUM(J5:J13)</f>
        <v>781538984</v>
      </c>
      <c r="K14" s="78">
        <f>SUM(K5:K13)</f>
        <v>746589828</v>
      </c>
    </row>
    <row r="15" spans="1:11" ht="12.75">
      <c r="A15" s="285" t="s">
        <v>294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5"/>
      <c r="K15" s="45"/>
    </row>
    <row r="16" spans="1:11" ht="12.75">
      <c r="A16" s="285" t="s">
        <v>295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5"/>
      <c r="K16" s="45"/>
    </row>
    <row r="17" spans="1:11" ht="12.75">
      <c r="A17" s="285" t="s">
        <v>296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5"/>
      <c r="K17" s="45"/>
    </row>
    <row r="18" spans="1:11" ht="12.75">
      <c r="A18" s="285" t="s">
        <v>297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5"/>
      <c r="K18" s="45"/>
    </row>
    <row r="19" spans="1:11" ht="12.75">
      <c r="A19" s="285" t="s">
        <v>298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5"/>
      <c r="K19" s="45"/>
    </row>
    <row r="20" spans="1:11" ht="12.75">
      <c r="A20" s="285" t="s">
        <v>299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5"/>
      <c r="K20" s="45"/>
    </row>
    <row r="21" spans="1:11" ht="12.75">
      <c r="A21" s="287" t="s">
        <v>300</v>
      </c>
      <c r="B21" s="288"/>
      <c r="C21" s="288"/>
      <c r="D21" s="288"/>
      <c r="E21" s="288"/>
      <c r="F21" s="288"/>
      <c r="G21" s="288"/>
      <c r="H21" s="288"/>
      <c r="I21" s="44">
        <v>17</v>
      </c>
      <c r="J21" s="133">
        <f>SUM(J15:J20)</f>
        <v>0</v>
      </c>
      <c r="K21" s="79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6">
        <v>18</v>
      </c>
      <c r="J23" s="6">
        <f>J14</f>
        <v>781538984</v>
      </c>
      <c r="K23" s="6">
        <f>K14</f>
        <v>746589828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7">
        <v>19</v>
      </c>
      <c r="J24" s="60">
        <v>22705000</v>
      </c>
      <c r="K24" s="79">
        <f>Bilanca!K119</f>
        <v>22349461</v>
      </c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1:J4 J22 L1:IV65536 K1:K22 K24:K6553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9:J13 J5:J7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279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315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2017-04-27T17:29:50Z</cp:lastPrinted>
  <dcterms:created xsi:type="dcterms:W3CDTF">2008-10-17T11:51:54Z</dcterms:created>
  <dcterms:modified xsi:type="dcterms:W3CDTF">2017-04-28T14:29:43Z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